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Pol'!$A$1:$Y$35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14210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5" i="1"/>
  <c r="I54"/>
  <c r="I53"/>
  <c r="G42"/>
  <c r="F42"/>
  <c r="G41"/>
  <c r="F41"/>
  <c r="G39"/>
  <c r="F39"/>
  <c r="G34" i="12"/>
  <c r="G9"/>
  <c r="G11"/>
  <c r="G13"/>
  <c r="G14"/>
  <c r="G17"/>
  <c r="G20"/>
  <c r="G8"/>
  <c r="I9"/>
  <c r="I11"/>
  <c r="I13"/>
  <c r="I14"/>
  <c r="I17"/>
  <c r="I20"/>
  <c r="I8"/>
  <c r="K9"/>
  <c r="K11"/>
  <c r="K13"/>
  <c r="K14"/>
  <c r="K17"/>
  <c r="K20"/>
  <c r="K8"/>
  <c r="M9"/>
  <c r="M11"/>
  <c r="M13"/>
  <c r="M14"/>
  <c r="M17"/>
  <c r="M20"/>
  <c r="M8"/>
  <c r="O9"/>
  <c r="O11"/>
  <c r="O13"/>
  <c r="O14"/>
  <c r="O17"/>
  <c r="O20"/>
  <c r="O8"/>
  <c r="Q9"/>
  <c r="Q11"/>
  <c r="Q13"/>
  <c r="Q14"/>
  <c r="Q17"/>
  <c r="Q20"/>
  <c r="Q8"/>
  <c r="V9"/>
  <c r="V11"/>
  <c r="V13"/>
  <c r="V14"/>
  <c r="V17"/>
  <c r="V20"/>
  <c r="V8"/>
  <c r="G23"/>
  <c r="G24"/>
  <c r="G25"/>
  <c r="G26"/>
  <c r="G27"/>
  <c r="G28"/>
  <c r="G22"/>
  <c r="I23"/>
  <c r="I24"/>
  <c r="I25"/>
  <c r="I26"/>
  <c r="I27"/>
  <c r="I28"/>
  <c r="I22"/>
  <c r="K23"/>
  <c r="K24"/>
  <c r="K25"/>
  <c r="K26"/>
  <c r="K27"/>
  <c r="K28"/>
  <c r="K22"/>
  <c r="M23"/>
  <c r="M24"/>
  <c r="M25"/>
  <c r="M26"/>
  <c r="M27"/>
  <c r="M28"/>
  <c r="M22"/>
  <c r="O23"/>
  <c r="O24"/>
  <c r="O25"/>
  <c r="O26"/>
  <c r="O27"/>
  <c r="O28"/>
  <c r="O22"/>
  <c r="Q23"/>
  <c r="Q24"/>
  <c r="Q25"/>
  <c r="Q26"/>
  <c r="Q27"/>
  <c r="Q28"/>
  <c r="Q22"/>
  <c r="V23"/>
  <c r="V24"/>
  <c r="V25"/>
  <c r="V26"/>
  <c r="V27"/>
  <c r="V28"/>
  <c r="V22"/>
  <c r="G30"/>
  <c r="G31"/>
  <c r="G32"/>
  <c r="G29"/>
  <c r="I30"/>
  <c r="I31"/>
  <c r="I32"/>
  <c r="I29"/>
  <c r="K30"/>
  <c r="K31"/>
  <c r="K32"/>
  <c r="K29"/>
  <c r="M30"/>
  <c r="M31"/>
  <c r="M32"/>
  <c r="M29"/>
  <c r="O30"/>
  <c r="O31"/>
  <c r="O32"/>
  <c r="O29"/>
  <c r="Q30"/>
  <c r="Q31"/>
  <c r="Q32"/>
  <c r="Q29"/>
  <c r="V30"/>
  <c r="V31"/>
  <c r="V32"/>
  <c r="V29"/>
  <c r="AE34"/>
  <c r="AF34"/>
  <c r="I20" i="1"/>
  <c r="I19"/>
  <c r="I18"/>
  <c r="I17"/>
  <c r="I16"/>
  <c r="I56"/>
  <c r="J53"/>
  <c r="J54"/>
  <c r="J55"/>
  <c r="J56"/>
  <c r="F43"/>
  <c r="G23"/>
  <c r="A23"/>
  <c r="G24"/>
  <c r="G43"/>
  <c r="G25"/>
  <c r="A25"/>
  <c r="G26"/>
  <c r="A27"/>
  <c r="G29"/>
  <c r="A29"/>
  <c r="G28"/>
  <c r="G27"/>
  <c r="A26"/>
  <c r="A24"/>
  <c r="H39"/>
  <c r="H43"/>
  <c r="I39"/>
  <c r="I43"/>
  <c r="J39"/>
  <c r="J43"/>
  <c r="H42"/>
  <c r="I42"/>
  <c r="J42"/>
  <c r="H41"/>
  <c r="I41"/>
  <c r="J41"/>
  <c r="H40"/>
  <c r="I21"/>
  <c r="J28"/>
  <c r="J26"/>
  <c r="G38"/>
  <c r="F38"/>
  <c r="J23"/>
  <c r="J24"/>
  <c r="J25"/>
  <c r="J27"/>
  <c r="E24"/>
  <c r="E26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Honza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<sst xmlns="http://schemas.openxmlformats.org/spreadsheetml/2006/main" count="289" uniqueCount="146">
  <si>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</si>
  <si>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</si>
  <si>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</si>
  <si>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</si>
  <si>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</si>
  <si>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</si>
  <si>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</si>
  <si>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</si>
  <si>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</si>
  <si>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</si>
  <si>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</si>
  <si>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</si>
  <si>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</si>
  <si>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</si>
  <si>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</si>
  <si>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</si>
  <si>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</si>
  <si>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</si>
  <si>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</si>
  <si>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</si>
  <si>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</si>
  <si>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</si>
  <si>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</si>
  <si>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</si>
  <si>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</si>
  <si>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</si>
  <si>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</si>
  <si>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</si>
  <si>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</si>
  <si>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</si>
  <si>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</si>
  <si>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</si>
  <si>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</si>
  <si>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</si>
  <si>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</si>
  <si>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</si>
  <si>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</si>
  <si>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</si>
  <si>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</si>
  <si>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</si>
  <si>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</si>
  <si>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</si>
  <si>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</si>
  <si>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</si>
  <si>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Rozpočet</t>
  </si>
  <si>
    <t>Terénní úpravy</t>
  </si>
  <si>
    <t>Objekt:</t>
  </si>
  <si>
    <t>Rozpočet:</t>
  </si>
  <si>
    <t>21E012-2024</t>
  </si>
  <si>
    <t>Terénní úpravy v budoucím areálu Centra služeb a řemesel ul. Soškova, NMNM</t>
  </si>
  <si>
    <t>Stavba</t>
  </si>
  <si>
    <t>Stavební objekt</t>
  </si>
  <si>
    <t>Celkem za stavbu</t>
  </si>
  <si>
    <t>CZK</t>
  </si>
  <si>
    <t>#POPS</t>
  </si>
  <si>
    <t>Popis stavby: 21E012-2024 - Terénní úpravy v budoucím areálu Centra služeb a řemesel ul. Soškova, NMNM</t>
  </si>
  <si>
    <t>#POPO</t>
  </si>
  <si>
    <t>Popis objektu: 01 - Terénní úpravy</t>
  </si>
  <si>
    <t>#POPR</t>
  </si>
  <si>
    <t>Popis rozpočtu: 01 - Rozpočet</t>
  </si>
  <si>
    <t>Rekapitulace dílů</t>
  </si>
  <si>
    <t>Typ dílu</t>
  </si>
  <si>
    <t>1</t>
  </si>
  <si>
    <t>Zemní práce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</si>
  <si>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</si>
  <si>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</si>
  <si>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</si>
  <si>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</si>
  <si>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</si>
  <si>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</si>
  <si>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</si>
  <si>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</si>
  <si>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</si>
  <si>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</si>
  <si>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</si>
  <si>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</si>
  <si>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</si>
  <si>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</si>
  <si>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</si>
  <si>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</si>
  <si>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</si>
  <si>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</si>
  <si>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</si>
  <si>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</si>
  <si>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</si>
  <si>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</si>
  <si>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</si>
  <si>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</si>
  <si>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</si>
  <si>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</si>
  <si>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</si>
  <si>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</si>
  <si>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</si>
  <si>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</si>
  <si>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</si>
  <si>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162201102R00</t>
  </si>
  <si>
    <t>Vodorovné přemístění výkopku z horniny 1 až 4, na vzdálenost přes 20  do 50 m</t>
  </si>
  <si>
    <t>m3</t>
  </si>
  <si>
    <t>800-1</t>
  </si>
  <si>
    <t>RTS 24/ I</t>
  </si>
  <si>
    <t>Práce</t>
  </si>
  <si>
    <t>Běžná</t>
  </si>
  <si>
    <t>POL1_</t>
  </si>
  <si>
    <t>po suchu, bez naložení výkopku, avšak se složením bez rozhrnutí, zpáteční cesta vozidla.</t>
  </si>
  <si>
    <t>SPI</t>
  </si>
  <si>
    <t>162301101R00</t>
  </si>
  <si>
    <t>Vodorovné přemístění výkopku z horniny 1 až 4, na vzdálenost přes 50  do 500 m</t>
  </si>
  <si>
    <t>167101102R00</t>
  </si>
  <si>
    <t>Nakládání, skládání, překládání neulehlého výkopku nakládání výkopku  přes 100 m3, z horniny 1 až 4</t>
  </si>
  <si>
    <t>171101101R00</t>
  </si>
  <si>
    <t>Uložení sypaniny do násypů zhutněných s uzavřením povrchu násypu z hornin soudržných s předepsanou mírou zhutnění v procentech výsledků zkoušek Proctor-Standard                 na 95 % PS</t>
  </si>
  <si>
    <t>s rozprostřením sypaniny ve vrstvách a s hrubým urovnáním,</t>
  </si>
  <si>
    <t>rozprostíraná zemina : 1480</t>
  </si>
  <si>
    <t>VV</t>
  </si>
  <si>
    <t>174101101R00</t>
  </si>
  <si>
    <t>Zásyp sypaninou se zhutněním jam, šachet, rýh nebo kolem objektů v těchto vykopávkách</t>
  </si>
  <si>
    <t>z jakékoliv horniny s uložením výkopku po vrstvách,</t>
  </si>
  <si>
    <t>zásyp demolovaných objektů a šachet : 180</t>
  </si>
  <si>
    <t>181201102R00</t>
  </si>
  <si>
    <t>Úprava pláně v násypech v hornině 1 až 4, se zhutněním</t>
  </si>
  <si>
    <t>m2</t>
  </si>
  <si>
    <t>vyrovnání výškových rozdílů, plochy vodorovné a plochy do sklonu 1 : 5,</t>
  </si>
  <si>
    <t>005111020R</t>
  </si>
  <si>
    <t>Vytyčení stavby</t>
  </si>
  <si>
    <t>Soubor</t>
  </si>
  <si>
    <t>Vlastní</t>
  </si>
  <si>
    <t>Indiv</t>
  </si>
  <si>
    <t>005111021R</t>
  </si>
  <si>
    <t>Vytyčení inženýrských sítí</t>
  </si>
  <si>
    <t>005121010R</t>
  </si>
  <si>
    <t>Vybudování zařízení staveniště</t>
  </si>
  <si>
    <t>005121020R</t>
  </si>
  <si>
    <t>Provoz zařízení staveniště</t>
  </si>
  <si>
    <t>005121030R</t>
  </si>
  <si>
    <t>Odstranění zařízení staveniště</t>
  </si>
  <si>
    <t>Předání a převzetí staveniště, stavby, účast na kontrolních dnech</t>
  </si>
  <si>
    <t>soub.</t>
  </si>
  <si>
    <t>2</t>
  </si>
  <si>
    <t>Vyhotovení a předání geodetického zaměření skutečného provedení stavby, dle platné vyhlášky města</t>
  </si>
  <si>
    <t>3</t>
  </si>
  <si>
    <t>Dokumentace skutečného provedení</t>
  </si>
  <si>
    <t>4</t>
  </si>
  <si>
    <t>Fotodokumentace z průběhu stavby</t>
  </si>
  <si>
    <t>soubor</t>
  </si>
  <si>
    <t>SUM</t>
  </si>
  <si>
    <t>END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</si>
</sst>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8" fillId="0" borderId="8" xfId="0" applyFont="1" applyBorder="1" applyAlignment="1">
      <alignment vertical="center"/>
    </xf>
    <xf numFmtId="0" fontId="0" fillId="0" borderId="9" xfId="0" applyBorder="1"/>
    <xf numFmtId="0" fontId="0" fillId="0" borderId="7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9" xfId="0" applyNumberFormat="1" applyBorder="1" applyAlignment="1">
      <alignment horizontal="left" vertical="center"/>
    </xf>
    <xf numFmtId="0" fontId="0" fillId="0" borderId="10" xfId="0" applyBorder="1" applyAlignment="1">
      <alignment horizontal="left" vertical="center" indent="1"/>
    </xf>
    <xf numFmtId="0" fontId="0" fillId="0" borderId="8" xfId="0" applyBorder="1" applyAlignment="1">
      <alignment horizontal="left" vertical="center" indent="1"/>
    </xf>
    <xf numFmtId="49" fontId="0" fillId="0" borderId="11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0" xfId="0" applyBorder="1" applyAlignment="1">
      <alignment horizontal="left" indent="1"/>
    </xf>
    <xf numFmtId="0" fontId="0" fillId="0" borderId="12" xfId="0" applyBorder="1" applyAlignment="1">
      <alignment horizontal="left" vertical="top" indent="1"/>
    </xf>
    <xf numFmtId="0" fontId="8" fillId="0" borderId="13" xfId="0" applyFont="1" applyBorder="1" applyAlignment="1">
      <alignment vertical="center"/>
    </xf>
    <xf numFmtId="0" fontId="0" fillId="0" borderId="13" xfId="0" applyBorder="1" applyAlignment="1">
      <alignment horizontal="right" vertical="center"/>
    </xf>
    <xf numFmtId="0" fontId="0" fillId="0" borderId="14" xfId="0" applyBorder="1"/>
    <xf numFmtId="0" fontId="0" fillId="0" borderId="15" xfId="0" applyBorder="1"/>
    <xf numFmtId="0" fontId="8" fillId="0" borderId="10" xfId="0" applyFont="1" applyBorder="1" applyAlignment="1">
      <alignment horizontal="left" vertical="center" indent="1"/>
    </xf>
    <xf numFmtId="49" fontId="0" fillId="0" borderId="8" xfId="0" applyNumberFormat="1" applyBorder="1" applyAlignment="1">
      <alignment vertical="center"/>
    </xf>
    <xf numFmtId="0" fontId="0" fillId="0" borderId="16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3" xfId="0" applyBorder="1" applyAlignment="1">
      <alignment vertical="top" wrapText="1"/>
    </xf>
    <xf numFmtId="0" fontId="8" fillId="0" borderId="13" xfId="0" applyFont="1" applyBorder="1" applyAlignment="1">
      <alignment horizontal="left" vertical="top" wrapText="1"/>
    </xf>
    <xf numFmtId="0" fontId="8" fillId="0" borderId="13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8" xfId="0" applyBorder="1" applyAlignment="1">
      <alignment horizontal="left" vertical="center" wrapText="1"/>
    </xf>
    <xf numFmtId="0" fontId="0" fillId="0" borderId="8" xfId="0" applyBorder="1" applyAlignment="1">
      <alignment wrapText="1"/>
    </xf>
    <xf numFmtId="0" fontId="8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wrapText="1"/>
    </xf>
    <xf numFmtId="1" fontId="8" fillId="0" borderId="8" xfId="0" applyNumberFormat="1" applyFont="1" applyBorder="1" applyAlignment="1">
      <alignment horizontal="right" vertical="center" wrapText="1"/>
    </xf>
    <xf numFmtId="1" fontId="8" fillId="0" borderId="17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8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7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3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17" xfId="0" applyNumberFormat="1" applyFont="1" applyFill="1" applyBorder="1" applyAlignment="1">
      <alignment vertical="center"/>
    </xf>
    <xf numFmtId="4" fontId="7" fillId="5" borderId="8" xfId="0" applyNumberFormat="1" applyFont="1" applyFill="1" applyBorder="1" applyAlignment="1">
      <alignment vertical="center" wrapText="1"/>
    </xf>
    <xf numFmtId="4" fontId="10" fillId="5" borderId="16" xfId="0" applyNumberFormat="1" applyFont="1" applyFill="1" applyBorder="1" applyAlignment="1">
      <alignment horizontal="center" vertical="center" wrapText="1" shrinkToFit="1"/>
    </xf>
    <xf numFmtId="4" fontId="7" fillId="5" borderId="16" xfId="0" applyNumberFormat="1" applyFont="1" applyFill="1" applyBorder="1" applyAlignment="1">
      <alignment horizontal="center" vertical="center" wrapText="1" shrinkToFit="1"/>
    </xf>
    <xf numFmtId="3" fontId="7" fillId="5" borderId="16" xfId="0" applyNumberFormat="1" applyFont="1" applyFill="1" applyBorder="1" applyAlignment="1">
      <alignment horizontal="center" vertical="center" wrapText="1"/>
    </xf>
    <xf numFmtId="4" fontId="0" fillId="0" borderId="17" xfId="0" applyNumberFormat="1" applyBorder="1" applyAlignment="1">
      <alignment vertical="center"/>
    </xf>
    <xf numFmtId="4" fontId="3" fillId="0" borderId="16" xfId="0" applyNumberFormat="1" applyFont="1" applyBorder="1" applyAlignment="1">
      <alignment horizontal="right" vertical="center" wrapText="1" shrinkToFit="1"/>
    </xf>
    <xf numFmtId="4" fontId="3" fillId="0" borderId="16" xfId="0" applyNumberFormat="1" applyFont="1" applyBorder="1" applyAlignment="1">
      <alignment horizontal="right" vertical="center" shrinkToFit="1"/>
    </xf>
    <xf numFmtId="4" fontId="0" fillId="0" borderId="16" xfId="0" applyNumberFormat="1" applyBorder="1" applyAlignment="1">
      <alignment vertical="center" shrinkToFit="1"/>
    </xf>
    <xf numFmtId="3" fontId="0" fillId="0" borderId="16" xfId="0" applyNumberFormat="1" applyBorder="1" applyAlignment="1">
      <alignment vertical="center"/>
    </xf>
    <xf numFmtId="4" fontId="8" fillId="0" borderId="17" xfId="0" applyNumberFormat="1" applyFont="1" applyBorder="1" applyAlignment="1">
      <alignment vertical="center"/>
    </xf>
    <xf numFmtId="4" fontId="8" fillId="0" borderId="16" xfId="0" applyNumberFormat="1" applyFont="1" applyBorder="1" applyAlignment="1">
      <alignment vertical="center" wrapText="1" shrinkToFit="1"/>
    </xf>
    <xf numFmtId="4" fontId="8" fillId="0" borderId="16" xfId="0" applyNumberFormat="1" applyFont="1" applyBorder="1" applyAlignment="1">
      <alignment vertical="center" shrinkToFit="1"/>
    </xf>
    <xf numFmtId="3" fontId="8" fillId="0" borderId="16" xfId="0" applyNumberFormat="1" applyFont="1" applyBorder="1" applyAlignment="1">
      <alignment vertical="center"/>
    </xf>
    <xf numFmtId="4" fontId="0" fillId="0" borderId="17" xfId="0" applyNumberFormat="1" applyBorder="1" applyAlignment="1">
      <alignment horizontal="left" vertical="center"/>
    </xf>
    <xf numFmtId="4" fontId="0" fillId="0" borderId="16" xfId="0" applyNumberFormat="1" applyBorder="1" applyAlignment="1">
      <alignment vertical="center" wrapText="1" shrinkToFit="1"/>
    </xf>
    <xf numFmtId="4" fontId="0" fillId="3" borderId="16" xfId="0" applyNumberFormat="1" applyFill="1" applyBorder="1" applyAlignment="1">
      <alignment vertical="center" wrapText="1" shrinkToFit="1"/>
    </xf>
    <xf numFmtId="4" fontId="0" fillId="3" borderId="16" xfId="0" applyNumberFormat="1" applyFill="1" applyBorder="1" applyAlignment="1">
      <alignment vertical="center" shrinkToFit="1"/>
    </xf>
    <xf numFmtId="3" fontId="0" fillId="3" borderId="16" xfId="0" applyNumberFormat="1" applyFill="1" applyBorder="1" applyAlignment="1">
      <alignment vertical="center"/>
    </xf>
    <xf numFmtId="0" fontId="4" fillId="3" borderId="24" xfId="0" applyFont="1" applyFill="1" applyBorder="1" applyAlignment="1">
      <alignment horizontal="left" vertical="center" indent="1"/>
    </xf>
    <xf numFmtId="0" fontId="5" fillId="3" borderId="25" xfId="0" applyFont="1" applyFill="1" applyBorder="1" applyAlignment="1">
      <alignment horizontal="left" vertical="center" wrapText="1"/>
    </xf>
    <xf numFmtId="0" fontId="0" fillId="3" borderId="25" xfId="0" applyFill="1" applyBorder="1" applyAlignment="1">
      <alignment horizontal="left" vertical="center" wrapText="1"/>
    </xf>
    <xf numFmtId="4" fontId="4" fillId="3" borderId="25" xfId="0" applyNumberFormat="1" applyFon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0" fillId="3" borderId="25" xfId="0" applyFill="1" applyBorder="1" applyAlignment="1">
      <alignment wrapText="1"/>
    </xf>
    <xf numFmtId="0" fontId="0" fillId="3" borderId="25" xfId="0" applyFill="1" applyBorder="1"/>
    <xf numFmtId="49" fontId="8" fillId="3" borderId="26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3" xfId="0" applyFont="1" applyBorder="1" applyAlignment="1">
      <alignment horizontal="center" vertical="center" wrapText="1"/>
    </xf>
    <xf numFmtId="0" fontId="7" fillId="0" borderId="23" xfId="0" applyFont="1" applyBorder="1" applyAlignment="1">
      <alignment vertical="center"/>
    </xf>
    <xf numFmtId="0" fontId="7" fillId="0" borderId="23" xfId="0" applyFont="1" applyBorder="1"/>
    <xf numFmtId="0" fontId="16" fillId="5" borderId="17" xfId="0" applyFont="1" applyFill="1" applyBorder="1" applyAlignment="1">
      <alignment horizontal="center" vertical="center" wrapText="1"/>
    </xf>
    <xf numFmtId="0" fontId="16" fillId="5" borderId="8" xfId="0" applyFont="1" applyFill="1" applyBorder="1" applyAlignment="1">
      <alignment horizontal="center" vertical="center" wrapText="1"/>
    </xf>
    <xf numFmtId="0" fontId="16" fillId="5" borderId="16" xfId="0" applyFont="1" applyFill="1" applyBorder="1" applyAlignment="1">
      <alignment horizontal="center" vertical="center" wrapText="1"/>
    </xf>
    <xf numFmtId="49" fontId="7" fillId="0" borderId="17" xfId="0" applyNumberFormat="1" applyFont="1" applyBorder="1" applyAlignment="1">
      <alignment vertical="center"/>
    </xf>
    <xf numFmtId="0" fontId="7" fillId="3" borderId="17" xfId="0" applyFont="1" applyFill="1" applyBorder="1" applyAlignment="1">
      <alignment vertical="center"/>
    </xf>
    <xf numFmtId="0" fontId="7" fillId="3" borderId="17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164" fontId="7" fillId="0" borderId="16" xfId="0" applyNumberFormat="1" applyFont="1" applyBorder="1" applyAlignment="1">
      <alignment vertical="center"/>
    </xf>
    <xf numFmtId="164" fontId="7" fillId="3" borderId="1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16" xfId="0" applyNumberFormat="1" applyFont="1" applyBorder="1" applyAlignment="1">
      <alignment horizontal="center" vertical="center"/>
    </xf>
    <xf numFmtId="4" fontId="7" fillId="0" borderId="16" xfId="0" applyNumberFormat="1" applyFont="1" applyBorder="1" applyAlignment="1">
      <alignment vertical="center"/>
    </xf>
    <xf numFmtId="4" fontId="7" fillId="3" borderId="16" xfId="0" applyNumberFormat="1" applyFont="1" applyFill="1" applyBorder="1" applyAlignment="1">
      <alignment horizontal="center" vertical="center"/>
    </xf>
    <xf numFmtId="4" fontId="7" fillId="3" borderId="1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5" fillId="0" borderId="16" xfId="0" applyFont="1" applyBorder="1" applyAlignment="1">
      <alignment vertical="center"/>
    </xf>
    <xf numFmtId="0" fontId="15" fillId="3" borderId="16" xfId="0" applyFont="1" applyFill="1" applyBorder="1" applyAlignment="1">
      <alignment vertical="center"/>
    </xf>
    <xf numFmtId="49" fontId="0" fillId="3" borderId="8" xfId="0" applyNumberFormat="1" applyFill="1" applyBorder="1" applyAlignment="1">
      <alignment vertical="center"/>
    </xf>
    <xf numFmtId="0" fontId="0" fillId="5" borderId="16" xfId="0" applyFill="1" applyBorder="1"/>
    <xf numFmtId="0" fontId="0" fillId="5" borderId="16" xfId="0" applyFill="1" applyBorder="1" applyAlignment="1">
      <alignment horizontal="center"/>
    </xf>
    <xf numFmtId="49" fontId="0" fillId="5" borderId="16" xfId="0" applyNumberFormat="1" applyFill="1" applyBorder="1"/>
    <xf numFmtId="0" fontId="0" fillId="5" borderId="16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7" xfId="0" applyFont="1" applyFill="1" applyBorder="1" applyAlignment="1">
      <alignment vertical="top"/>
    </xf>
    <xf numFmtId="49" fontId="8" fillId="3" borderId="8" xfId="0" applyNumberFormat="1" applyFont="1" applyFill="1" applyBorder="1" applyAlignment="1">
      <alignment vertical="top"/>
    </xf>
    <xf numFmtId="0" fontId="8" fillId="3" borderId="8" xfId="0" applyFont="1" applyFill="1" applyBorder="1" applyAlignment="1">
      <alignment horizontal="center" vertical="top"/>
    </xf>
    <xf numFmtId="0" fontId="8" fillId="3" borderId="8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8" xfId="0" applyFont="1" applyFill="1" applyBorder="1" applyAlignment="1">
      <alignment horizontal="center" vertical="top" shrinkToFit="1"/>
    </xf>
    <xf numFmtId="165" fontId="8" fillId="3" borderId="8" xfId="0" applyNumberFormat="1" applyFont="1" applyFill="1" applyBorder="1" applyAlignment="1">
      <alignment vertical="top" shrinkToFit="1"/>
    </xf>
    <xf numFmtId="4" fontId="8" fillId="3" borderId="8" xfId="0" applyNumberFormat="1" applyFont="1" applyFill="1" applyBorder="1" applyAlignment="1">
      <alignment vertical="top" shrinkToFit="1"/>
    </xf>
    <xf numFmtId="4" fontId="8" fillId="3" borderId="19" xfId="0" applyNumberFormat="1" applyFont="1" applyFill="1" applyBorder="1" applyAlignment="1">
      <alignment vertical="top" shrinkToFit="1"/>
    </xf>
    <xf numFmtId="0" fontId="17" fillId="0" borderId="27" xfId="0" applyFont="1" applyBorder="1" applyAlignment="1">
      <alignment vertical="top"/>
    </xf>
    <xf numFmtId="49" fontId="17" fillId="0" borderId="28" xfId="0" applyNumberFormat="1" applyFont="1" applyBorder="1" applyAlignment="1">
      <alignment vertical="top"/>
    </xf>
    <xf numFmtId="0" fontId="17" fillId="0" borderId="28" xfId="0" applyFont="1" applyBorder="1" applyAlignment="1">
      <alignment horizontal="center" vertical="top" shrinkToFit="1"/>
    </xf>
    <xf numFmtId="165" fontId="17" fillId="0" borderId="28" xfId="0" applyNumberFormat="1" applyFont="1" applyBorder="1" applyAlignment="1">
      <alignment vertical="top" shrinkToFit="1"/>
    </xf>
    <xf numFmtId="4" fontId="17" fillId="4" borderId="28" xfId="0" applyNumberFormat="1" applyFont="1" applyFill="1" applyBorder="1" applyAlignment="1" applyProtection="1">
      <alignment vertical="top" shrinkToFit="1"/>
      <protection locked="0"/>
    </xf>
    <xf numFmtId="4" fontId="17" fillId="0" borderId="28" xfId="0" applyNumberFormat="1" applyFont="1" applyBorder="1" applyAlignment="1">
      <alignment vertical="top" shrinkToFit="1"/>
    </xf>
    <xf numFmtId="4" fontId="17" fillId="0" borderId="29" xfId="0" applyNumberFormat="1" applyFont="1" applyBorder="1" applyAlignment="1">
      <alignment vertical="top" shrinkToFit="1"/>
    </xf>
    <xf numFmtId="49" fontId="8" fillId="3" borderId="8" xfId="0" applyNumberFormat="1" applyFont="1" applyFill="1" applyBorder="1" applyAlignment="1">
      <alignment horizontal="left" vertical="top" wrapText="1"/>
    </xf>
    <xf numFmtId="49" fontId="17" fillId="0" borderId="28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0" fillId="3" borderId="17" xfId="0" applyNumberFormat="1" applyFill="1" applyBorder="1" applyAlignment="1">
      <alignment vertical="center"/>
    </xf>
    <xf numFmtId="4" fontId="0" fillId="3" borderId="8" xfId="0" applyNumberFormat="1" applyFill="1" applyBorder="1" applyAlignment="1">
      <alignment vertical="center"/>
    </xf>
    <xf numFmtId="4" fontId="0" fillId="3" borderId="19" xfId="0" applyNumberFormat="1" applyFill="1" applyBorder="1" applyAlignment="1">
      <alignment vertical="center"/>
    </xf>
    <xf numFmtId="49" fontId="7" fillId="0" borderId="17" xfId="0" applyNumberFormat="1" applyFont="1" applyBorder="1" applyAlignment="1">
      <alignment vertical="center" wrapText="1"/>
    </xf>
    <xf numFmtId="49" fontId="7" fillId="0" borderId="8" xfId="0" applyNumberFormat="1" applyFont="1" applyBorder="1" applyAlignment="1">
      <alignment vertical="center" wrapText="1"/>
    </xf>
    <xf numFmtId="4" fontId="0" fillId="0" borderId="8" xfId="0" applyNumberFormat="1" applyBorder="1" applyAlignment="1">
      <alignment vertical="center" wrapText="1"/>
    </xf>
    <xf numFmtId="4" fontId="8" fillId="0" borderId="8" xfId="0" applyNumberFormat="1" applyFont="1" applyBorder="1" applyAlignment="1">
      <alignment vertical="center" wrapText="1"/>
    </xf>
    <xf numFmtId="0" fontId="8" fillId="4" borderId="13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9" xfId="0" applyBorder="1" applyAlignment="1">
      <alignment horizontal="right" indent="1"/>
    </xf>
    <xf numFmtId="4" fontId="13" fillId="0" borderId="17" xfId="0" applyNumberFormat="1" applyFont="1" applyBorder="1" applyAlignment="1">
      <alignment horizontal="right" vertical="center" indent="1"/>
    </xf>
    <xf numFmtId="4" fontId="13" fillId="0" borderId="11" xfId="0" applyNumberFormat="1" applyFont="1" applyBorder="1" applyAlignment="1">
      <alignment horizontal="right" vertical="center" indent="1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3" xfId="0" applyNumberFormat="1" applyFont="1" applyBorder="1" applyAlignment="1">
      <alignment horizontal="right" vertical="center"/>
    </xf>
    <xf numFmtId="4" fontId="13" fillId="0" borderId="19" xfId="0" applyNumberFormat="1" applyFont="1" applyBorder="1" applyAlignment="1">
      <alignment horizontal="right" vertical="center" indent="1"/>
    </xf>
    <xf numFmtId="49" fontId="6" fillId="3" borderId="13" xfId="0" applyNumberFormat="1" applyFont="1" applyFill="1" applyBorder="1" applyAlignment="1">
      <alignment horizontal="left" vertical="center" wrapText="1"/>
    </xf>
    <xf numFmtId="0" fontId="0" fillId="3" borderId="13" xfId="0" applyFill="1" applyBorder="1" applyAlignment="1">
      <alignment wrapText="1"/>
    </xf>
    <xf numFmtId="0" fontId="0" fillId="3" borderId="14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9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4" fontId="11" fillId="0" borderId="17" xfId="0" applyNumberFormat="1" applyFont="1" applyBorder="1" applyAlignment="1">
      <alignment vertical="center"/>
    </xf>
    <xf numFmtId="4" fontId="11" fillId="0" borderId="8" xfId="0" applyNumberFormat="1" applyFont="1" applyBorder="1" applyAlignment="1">
      <alignment vertical="center"/>
    </xf>
    <xf numFmtId="2" fontId="12" fillId="3" borderId="25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17" xfId="0" applyNumberFormat="1" applyFont="1" applyBorder="1" applyAlignment="1">
      <alignment horizontal="right" vertical="center" indent="1"/>
    </xf>
    <xf numFmtId="4" fontId="11" fillId="0" borderId="19" xfId="0" applyNumberFormat="1" applyFont="1" applyBorder="1" applyAlignment="1">
      <alignment horizontal="right" vertical="center" indent="1"/>
    </xf>
    <xf numFmtId="0" fontId="0" fillId="0" borderId="13" xfId="0" applyBorder="1" applyAlignment="1">
      <alignment horizontal="center" wrapText="1"/>
    </xf>
    <xf numFmtId="4" fontId="11" fillId="0" borderId="17" xfId="0" applyNumberFormat="1" applyFont="1" applyBorder="1" applyAlignment="1">
      <alignment horizontal="right" vertical="center"/>
    </xf>
    <xf numFmtId="4" fontId="11" fillId="0" borderId="8" xfId="0" applyNumberFormat="1" applyFont="1" applyBorder="1" applyAlignment="1">
      <alignment horizontal="right" vertical="center"/>
    </xf>
    <xf numFmtId="4" fontId="11" fillId="0" borderId="11" xfId="0" applyNumberFormat="1" applyFont="1" applyBorder="1" applyAlignment="1">
      <alignment horizontal="right" vertical="center" indent="1"/>
    </xf>
    <xf numFmtId="4" fontId="12" fillId="3" borderId="25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8" xfId="0" applyNumberFormat="1" applyBorder="1" applyAlignment="1">
      <alignment vertical="center" shrinkToFit="1"/>
    </xf>
    <xf numFmtId="49" fontId="0" fillId="0" borderId="19" xfId="0" applyNumberFormat="1" applyBorder="1" applyAlignment="1">
      <alignment vertical="center" shrinkToFit="1"/>
    </xf>
    <xf numFmtId="0" fontId="17" fillId="0" borderId="13" xfId="0" applyNumberFormat="1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8" xfId="0" applyNumberForma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9" xfId="0" applyBorder="1" applyAlignment="1">
      <alignment vertical="center"/>
    </xf>
    <xf numFmtId="49" fontId="0" fillId="3" borderId="8" xfId="0" applyNumberForma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19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tabSelected="1" workbookViewId="0">
      <selection activeCell="A2" sqref="A2:G2"/>
    </sheetView>
  </sheetViews>
  <sheetFormatPr defaultRowHeight="12.75"/>
  <sheetData>
    <row r="1" spans="1:7">
      <c r="A1" s="21" t="s">
        <v>38</v>
      </c>
    </row>
    <row r="2" spans="1:7" ht="57.75" customHeight="1">
      <c r="A2" s="177" t="s">
        <v>39</v>
      </c>
      <c r="B2" s="177"/>
      <c r="C2" s="177"/>
      <c r="D2" s="177"/>
      <c r="E2" s="177"/>
      <c r="F2" s="177"/>
      <c r="G2" s="177"/>
    </row>
  </sheetData>
  <sheetProtection password="9231" sheet="1" formatRows="0"/>
  <mergeCells count="1">
    <mergeCell ref="A2:G2"/>
  </mergeCells>
  <phoneticPr fontId="17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9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7" t="s">
        <v>36</v>
      </c>
      <c r="B1" s="190" t="s">
        <v>41</v>
      </c>
      <c r="C1" s="191"/>
      <c r="D1" s="191"/>
      <c r="E1" s="191"/>
      <c r="F1" s="191"/>
      <c r="G1" s="191"/>
      <c r="H1" s="191"/>
      <c r="I1" s="191"/>
      <c r="J1" s="192"/>
    </row>
    <row r="2" spans="1:15" ht="36" customHeight="1">
      <c r="A2" s="2"/>
      <c r="B2" s="77" t="s">
        <v>22</v>
      </c>
      <c r="C2" s="78"/>
      <c r="D2" s="79" t="s">
        <v>48</v>
      </c>
      <c r="E2" s="197" t="s">
        <v>49</v>
      </c>
      <c r="F2" s="198"/>
      <c r="G2" s="198"/>
      <c r="H2" s="198"/>
      <c r="I2" s="198"/>
      <c r="J2" s="199"/>
      <c r="O2" s="1"/>
    </row>
    <row r="3" spans="1:15" ht="27" customHeight="1">
      <c r="A3" s="2"/>
      <c r="B3" s="80" t="s">
        <v>46</v>
      </c>
      <c r="C3" s="78"/>
      <c r="D3" s="81" t="s">
        <v>43</v>
      </c>
      <c r="E3" s="200" t="s">
        <v>45</v>
      </c>
      <c r="F3" s="201"/>
      <c r="G3" s="201"/>
      <c r="H3" s="201"/>
      <c r="I3" s="201"/>
      <c r="J3" s="202"/>
    </row>
    <row r="4" spans="1:15" ht="23.25" customHeight="1">
      <c r="A4" s="76">
        <v>985</v>
      </c>
      <c r="B4" s="82" t="s">
        <v>47</v>
      </c>
      <c r="C4" s="83"/>
      <c r="D4" s="84" t="s">
        <v>43</v>
      </c>
      <c r="E4" s="205" t="s">
        <v>44</v>
      </c>
      <c r="F4" s="206"/>
      <c r="G4" s="206"/>
      <c r="H4" s="206"/>
      <c r="I4" s="206"/>
      <c r="J4" s="207"/>
    </row>
    <row r="5" spans="1:15" ht="24" customHeight="1">
      <c r="A5" s="2"/>
      <c r="B5" s="31" t="s">
        <v>42</v>
      </c>
      <c r="D5" s="210"/>
      <c r="E5" s="211"/>
      <c r="F5" s="211"/>
      <c r="G5" s="211"/>
      <c r="H5" s="18" t="s">
        <v>40</v>
      </c>
      <c r="I5" s="22"/>
      <c r="J5" s="8"/>
    </row>
    <row r="6" spans="1:15" ht="15.75" customHeight="1">
      <c r="A6" s="2"/>
      <c r="B6" s="28"/>
      <c r="C6" s="55"/>
      <c r="D6" s="212"/>
      <c r="E6" s="213"/>
      <c r="F6" s="213"/>
      <c r="G6" s="213"/>
      <c r="H6" s="18" t="s">
        <v>34</v>
      </c>
      <c r="I6" s="22"/>
      <c r="J6" s="8"/>
    </row>
    <row r="7" spans="1:15" ht="15.75" customHeight="1">
      <c r="A7" s="2"/>
      <c r="B7" s="29"/>
      <c r="C7" s="56"/>
      <c r="D7" s="53"/>
      <c r="E7" s="214"/>
      <c r="F7" s="215"/>
      <c r="G7" s="215"/>
      <c r="H7" s="24"/>
      <c r="I7" s="23"/>
      <c r="J7" s="34"/>
    </row>
    <row r="8" spans="1:15" ht="24" hidden="1" customHeight="1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>
      <c r="A9" s="2"/>
      <c r="B9" s="2"/>
      <c r="D9" s="51"/>
      <c r="H9" s="18" t="s">
        <v>34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19</v>
      </c>
      <c r="D11" s="185"/>
      <c r="E11" s="185"/>
      <c r="F11" s="185"/>
      <c r="G11" s="185"/>
      <c r="H11" s="18" t="s">
        <v>40</v>
      </c>
      <c r="I11" s="85"/>
      <c r="J11" s="8"/>
    </row>
    <row r="12" spans="1:15" ht="15.75" customHeight="1">
      <c r="A12" s="2"/>
      <c r="B12" s="28"/>
      <c r="C12" s="55"/>
      <c r="D12" s="204"/>
      <c r="E12" s="204"/>
      <c r="F12" s="204"/>
      <c r="G12" s="204"/>
      <c r="H12" s="18" t="s">
        <v>34</v>
      </c>
      <c r="I12" s="85"/>
      <c r="J12" s="8"/>
    </row>
    <row r="13" spans="1:15" ht="15.75" customHeight="1">
      <c r="A13" s="2"/>
      <c r="B13" s="29"/>
      <c r="C13" s="56"/>
      <c r="D13" s="86"/>
      <c r="E13" s="208"/>
      <c r="F13" s="209"/>
      <c r="G13" s="209"/>
      <c r="H13" s="19"/>
      <c r="I13" s="23"/>
      <c r="J13" s="34"/>
    </row>
    <row r="14" spans="1:15" ht="24" customHeight="1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32</v>
      </c>
      <c r="C15" s="61"/>
      <c r="D15" s="54"/>
      <c r="E15" s="203"/>
      <c r="F15" s="203"/>
      <c r="G15" s="186"/>
      <c r="H15" s="186"/>
      <c r="I15" s="186" t="s">
        <v>29</v>
      </c>
      <c r="J15" s="187"/>
    </row>
    <row r="16" spans="1:15" ht="23.25" customHeight="1">
      <c r="A16" s="139" t="s">
        <v>24</v>
      </c>
      <c r="B16" s="38" t="s">
        <v>24</v>
      </c>
      <c r="C16" s="62"/>
      <c r="D16" s="63"/>
      <c r="E16" s="188"/>
      <c r="F16" s="196"/>
      <c r="G16" s="188"/>
      <c r="H16" s="196"/>
      <c r="I16" s="188">
        <f>SUMIF(F53:F55,A16,I53:I55)+SUMIF(F53:F55,"PSU",I53:I55)</f>
        <v>0</v>
      </c>
      <c r="J16" s="189"/>
    </row>
    <row r="17" spans="1:10" ht="23.25" customHeight="1">
      <c r="A17" s="139" t="s">
        <v>25</v>
      </c>
      <c r="B17" s="38" t="s">
        <v>25</v>
      </c>
      <c r="C17" s="62"/>
      <c r="D17" s="63"/>
      <c r="E17" s="188"/>
      <c r="F17" s="196"/>
      <c r="G17" s="188"/>
      <c r="H17" s="196"/>
      <c r="I17" s="188">
        <f>SUMIF(F53:F55,A17,I53:I55)</f>
        <v>0</v>
      </c>
      <c r="J17" s="189"/>
    </row>
    <row r="18" spans="1:10" ht="23.25" customHeight="1">
      <c r="A18" s="139" t="s">
        <v>26</v>
      </c>
      <c r="B18" s="38" t="s">
        <v>26</v>
      </c>
      <c r="C18" s="62"/>
      <c r="D18" s="63"/>
      <c r="E18" s="188"/>
      <c r="F18" s="196"/>
      <c r="G18" s="188"/>
      <c r="H18" s="196"/>
      <c r="I18" s="188">
        <f>SUMIF(F53:F55,A18,I53:I55)</f>
        <v>0</v>
      </c>
      <c r="J18" s="189"/>
    </row>
    <row r="19" spans="1:10" ht="23.25" customHeight="1">
      <c r="A19" s="139" t="s">
        <v>64</v>
      </c>
      <c r="B19" s="38" t="s">
        <v>27</v>
      </c>
      <c r="C19" s="62"/>
      <c r="D19" s="63"/>
      <c r="E19" s="188"/>
      <c r="F19" s="196"/>
      <c r="G19" s="188"/>
      <c r="H19" s="196"/>
      <c r="I19" s="188">
        <f>SUMIF(F53:F55,A19,I53:I55)</f>
        <v>0</v>
      </c>
      <c r="J19" s="189"/>
    </row>
    <row r="20" spans="1:10" ht="23.25" customHeight="1">
      <c r="A20" s="139" t="s">
        <v>65</v>
      </c>
      <c r="B20" s="38" t="s">
        <v>28</v>
      </c>
      <c r="C20" s="62"/>
      <c r="D20" s="63"/>
      <c r="E20" s="188"/>
      <c r="F20" s="196"/>
      <c r="G20" s="188"/>
      <c r="H20" s="196"/>
      <c r="I20" s="188">
        <f>SUMIF(F53:F55,A20,I53:I55)</f>
        <v>0</v>
      </c>
      <c r="J20" s="189"/>
    </row>
    <row r="21" spans="1:10" ht="23.25" customHeight="1">
      <c r="A21" s="2"/>
      <c r="B21" s="48" t="s">
        <v>29</v>
      </c>
      <c r="C21" s="64"/>
      <c r="D21" s="65"/>
      <c r="E21" s="223"/>
      <c r="F21" s="224"/>
      <c r="G21" s="223"/>
      <c r="H21" s="224"/>
      <c r="I21" s="223">
        <f>SUM(I16:J20)</f>
        <v>0</v>
      </c>
      <c r="J21" s="228"/>
    </row>
    <row r="22" spans="1:10" ht="33" customHeight="1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>
        <f ca="1"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16">
        <f ca="1">ZakladDPHSniVypocet</f>
        <v>0</v>
      </c>
      <c r="H23" s="217"/>
      <c r="I23" s="217"/>
      <c r="J23" s="40" t="str">
        <f t="shared" ref="J23:J28" ca="1" si="0">Mena</f>
        <v>CZK</v>
      </c>
    </row>
    <row r="24" spans="1:10" ht="23.25" customHeight="1">
      <c r="A24" s="2">
        <f>(A23-INT(A23))*100</f>
        <v>0</v>
      </c>
      <c r="B24" s="38" t="s">
        <v>13</v>
      </c>
      <c r="C24" s="62"/>
      <c r="D24" s="63"/>
      <c r="E24" s="67">
        <f ca="1">SazbaDPH1</f>
        <v>15</v>
      </c>
      <c r="F24" s="39" t="s">
        <v>0</v>
      </c>
      <c r="G24" s="226">
        <f>A23</f>
        <v>0</v>
      </c>
      <c r="H24" s="227"/>
      <c r="I24" s="227"/>
      <c r="J24" s="40" t="str">
        <f t="shared" ca="1" si="0"/>
        <v>CZK</v>
      </c>
    </row>
    <row r="25" spans="1:10" ht="23.25" customHeight="1">
      <c r="A25" s="2">
        <f ca="1"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16">
        <f ca="1">ZakladDPHZaklVypocet</f>
        <v>0</v>
      </c>
      <c r="H25" s="217"/>
      <c r="I25" s="217"/>
      <c r="J25" s="40" t="str">
        <f t="shared" ca="1" si="0"/>
        <v>CZK</v>
      </c>
    </row>
    <row r="26" spans="1:10" ht="23.25" customHeight="1">
      <c r="A26" s="2">
        <f ca="1">(A25-INT(A25))*100</f>
        <v>0</v>
      </c>
      <c r="B26" s="32" t="s">
        <v>15</v>
      </c>
      <c r="C26" s="68"/>
      <c r="D26" s="54"/>
      <c r="E26" s="69">
        <f ca="1">SazbaDPH2</f>
        <v>21</v>
      </c>
      <c r="F26" s="30" t="s">
        <v>0</v>
      </c>
      <c r="G26" s="193">
        <f ca="1">A25</f>
        <v>0</v>
      </c>
      <c r="H26" s="194"/>
      <c r="I26" s="194"/>
      <c r="J26" s="37" t="str">
        <f t="shared" ca="1" si="0"/>
        <v>CZK</v>
      </c>
    </row>
    <row r="27" spans="1:10" ht="23.25" customHeight="1" thickBot="1">
      <c r="A27" s="2">
        <f ca="1">ZakladDPHSni+DPHSni+ZakladDPHZakl+DPHZakl</f>
        <v>0</v>
      </c>
      <c r="B27" s="31" t="s">
        <v>4</v>
      </c>
      <c r="C27" s="70"/>
      <c r="D27" s="71"/>
      <c r="E27" s="70"/>
      <c r="F27" s="16"/>
      <c r="G27" s="195">
        <f ca="1">CenaCelkem-(ZakladDPHSni+DPHSni+ZakladDPHZakl+DPHZakl)</f>
        <v>0</v>
      </c>
      <c r="H27" s="195"/>
      <c r="I27" s="195"/>
      <c r="J27" s="41" t="str">
        <f t="shared" ca="1" si="0"/>
        <v>CZK</v>
      </c>
    </row>
    <row r="28" spans="1:10" ht="27.75" hidden="1" customHeight="1" thickBot="1">
      <c r="A28" s="2"/>
      <c r="B28" s="112" t="s">
        <v>23</v>
      </c>
      <c r="C28" s="113"/>
      <c r="D28" s="113"/>
      <c r="E28" s="114"/>
      <c r="F28" s="115"/>
      <c r="G28" s="218">
        <f ca="1">ZakladDPHSniVypocet+ZakladDPHZaklVypocet</f>
        <v>0</v>
      </c>
      <c r="H28" s="218"/>
      <c r="I28" s="218"/>
      <c r="J28" s="116" t="str">
        <f t="shared" ca="1" si="0"/>
        <v>CZK</v>
      </c>
    </row>
    <row r="29" spans="1:10" ht="27.75" customHeight="1" thickBot="1">
      <c r="A29" s="2">
        <f>(A27-INT(A27))*100</f>
        <v>0</v>
      </c>
      <c r="B29" s="112" t="s">
        <v>35</v>
      </c>
      <c r="C29" s="117"/>
      <c r="D29" s="117"/>
      <c r="E29" s="117"/>
      <c r="F29" s="118"/>
      <c r="G29" s="229">
        <f>A27</f>
        <v>0</v>
      </c>
      <c r="H29" s="229"/>
      <c r="I29" s="229"/>
      <c r="J29" s="119" t="s">
        <v>53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219"/>
      <c r="E34" s="220"/>
      <c r="G34" s="221"/>
      <c r="H34" s="222"/>
      <c r="I34" s="222"/>
      <c r="J34" s="25"/>
    </row>
    <row r="35" spans="1:10" ht="12.75" customHeight="1">
      <c r="A35" s="2"/>
      <c r="B35" s="2"/>
      <c r="D35" s="225" t="s">
        <v>2</v>
      </c>
      <c r="E35" s="225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6" t="s">
        <v>1</v>
      </c>
      <c r="J38" s="97" t="s">
        <v>0</v>
      </c>
    </row>
    <row r="39" spans="1:10" ht="25.5" hidden="1" customHeight="1">
      <c r="A39" s="88">
        <v>1</v>
      </c>
      <c r="B39" s="98" t="s">
        <v>50</v>
      </c>
      <c r="C39" s="183"/>
      <c r="D39" s="183"/>
      <c r="E39" s="183"/>
      <c r="F39" s="99">
        <f ca="1">'01 01 Pol'!AE34</f>
        <v>0</v>
      </c>
      <c r="G39" s="100">
        <f ca="1">'01 01 Pol'!AF34</f>
        <v>0</v>
      </c>
      <c r="H39" s="101">
        <f ca="1">(F39*SazbaDPH1/100)+(G39*SazbaDPH2/100)</f>
        <v>0</v>
      </c>
      <c r="I39" s="101">
        <f>F39+G39+H39</f>
        <v>0</v>
      </c>
      <c r="J39" s="102" t="str">
        <f ca="1">IF(CenaCelkemVypocet=0,"",I39/CenaCelkemVypocet*100)</f>
        <v/>
      </c>
    </row>
    <row r="40" spans="1:10" ht="25.5" hidden="1" customHeight="1">
      <c r="A40" s="88">
        <v>2</v>
      </c>
      <c r="B40" s="103"/>
      <c r="C40" s="184" t="s">
        <v>51</v>
      </c>
      <c r="D40" s="184"/>
      <c r="E40" s="184"/>
      <c r="F40" s="104"/>
      <c r="G40" s="105"/>
      <c r="H40" s="105">
        <f ca="1">(F40*SazbaDPH1/100)+(G40*SazbaDPH2/100)</f>
        <v>0</v>
      </c>
      <c r="I40" s="105"/>
      <c r="J40" s="106"/>
    </row>
    <row r="41" spans="1:10" ht="25.5" hidden="1" customHeight="1">
      <c r="A41" s="88">
        <v>2</v>
      </c>
      <c r="B41" s="103" t="s">
        <v>43</v>
      </c>
      <c r="C41" s="184" t="s">
        <v>45</v>
      </c>
      <c r="D41" s="184"/>
      <c r="E41" s="184"/>
      <c r="F41" s="104">
        <f ca="1">'01 01 Pol'!AE34</f>
        <v>0</v>
      </c>
      <c r="G41" s="105">
        <f ca="1">'01 01 Pol'!AF34</f>
        <v>0</v>
      </c>
      <c r="H41" s="105">
        <f ca="1">(F41*SazbaDPH1/100)+(G41*SazbaDPH2/100)</f>
        <v>0</v>
      </c>
      <c r="I41" s="105">
        <f>F41+G41+H41</f>
        <v>0</v>
      </c>
      <c r="J41" s="106" t="str">
        <f ca="1">IF(CenaCelkemVypocet=0,"",I41/CenaCelkemVypocet*100)</f>
        <v/>
      </c>
    </row>
    <row r="42" spans="1:10" ht="25.5" hidden="1" customHeight="1">
      <c r="A42" s="88">
        <v>3</v>
      </c>
      <c r="B42" s="107" t="s">
        <v>43</v>
      </c>
      <c r="C42" s="183" t="s">
        <v>44</v>
      </c>
      <c r="D42" s="183"/>
      <c r="E42" s="183"/>
      <c r="F42" s="108">
        <f ca="1">'01 01 Pol'!AE34</f>
        <v>0</v>
      </c>
      <c r="G42" s="101">
        <f ca="1">'01 01 Pol'!AF34</f>
        <v>0</v>
      </c>
      <c r="H42" s="101">
        <f ca="1">(F42*SazbaDPH1/100)+(G42*SazbaDPH2/100)</f>
        <v>0</v>
      </c>
      <c r="I42" s="101">
        <f>F42+G42+H42</f>
        <v>0</v>
      </c>
      <c r="J42" s="102" t="str">
        <f ca="1">IF(CenaCelkemVypocet=0,"",I42/CenaCelkemVypocet*100)</f>
        <v/>
      </c>
    </row>
    <row r="43" spans="1:10" ht="25.5" hidden="1" customHeight="1">
      <c r="A43" s="88"/>
      <c r="B43" s="178" t="s">
        <v>52</v>
      </c>
      <c r="C43" s="179"/>
      <c r="D43" s="179"/>
      <c r="E43" s="180"/>
      <c r="F43" s="109">
        <f>SUMIF(A39:A42,"=1",F39:F42)</f>
        <v>0</v>
      </c>
      <c r="G43" s="110">
        <f>SUMIF(A39:A42,"=1",G39:G42)</f>
        <v>0</v>
      </c>
      <c r="H43" s="110">
        <f>SUMIF(A39:A42,"=1",H39:H42)</f>
        <v>0</v>
      </c>
      <c r="I43" s="110">
        <f>SUMIF(A39:A42,"=1",I39:I42)</f>
        <v>0</v>
      </c>
      <c r="J43" s="111">
        <f>SUMIF(A39:A42,"=1",J39:J42)</f>
        <v>0</v>
      </c>
    </row>
    <row r="45" spans="1:10">
      <c r="A45" t="s">
        <v>54</v>
      </c>
      <c r="B45" t="s">
        <v>55</v>
      </c>
    </row>
    <row r="46" spans="1:10">
      <c r="A46" t="s">
        <v>56</v>
      </c>
      <c r="B46" t="s">
        <v>57</v>
      </c>
    </row>
    <row r="47" spans="1:10">
      <c r="A47" t="s">
        <v>58</v>
      </c>
      <c r="B47" t="s">
        <v>59</v>
      </c>
    </row>
    <row r="50" spans="1:10" ht="15.75">
      <c r="B50" s="120" t="s">
        <v>60</v>
      </c>
    </row>
    <row r="52" spans="1:10" ht="25.5" customHeight="1">
      <c r="A52" s="122"/>
      <c r="B52" s="125" t="s">
        <v>17</v>
      </c>
      <c r="C52" s="125" t="s">
        <v>5</v>
      </c>
      <c r="D52" s="126"/>
      <c r="E52" s="126"/>
      <c r="F52" s="127" t="s">
        <v>61</v>
      </c>
      <c r="G52" s="127"/>
      <c r="H52" s="127"/>
      <c r="I52" s="127" t="s">
        <v>29</v>
      </c>
      <c r="J52" s="127" t="s">
        <v>0</v>
      </c>
    </row>
    <row r="53" spans="1:10" ht="36.75" customHeight="1">
      <c r="A53" s="123"/>
      <c r="B53" s="128" t="s">
        <v>62</v>
      </c>
      <c r="C53" s="181" t="s">
        <v>63</v>
      </c>
      <c r="D53" s="182"/>
      <c r="E53" s="182"/>
      <c r="F53" s="135" t="s">
        <v>24</v>
      </c>
      <c r="G53" s="136"/>
      <c r="H53" s="136"/>
      <c r="I53" s="136">
        <f ca="1">'01 01 Pol'!G8</f>
        <v>0</v>
      </c>
      <c r="J53" s="132" t="str">
        <f>IF(I56=0,"",I53/I56*100)</f>
        <v/>
      </c>
    </row>
    <row r="54" spans="1:10" ht="36.75" customHeight="1">
      <c r="A54" s="123"/>
      <c r="B54" s="128" t="s">
        <v>64</v>
      </c>
      <c r="C54" s="181" t="s">
        <v>27</v>
      </c>
      <c r="D54" s="182"/>
      <c r="E54" s="182"/>
      <c r="F54" s="135" t="s">
        <v>64</v>
      </c>
      <c r="G54" s="136"/>
      <c r="H54" s="136"/>
      <c r="I54" s="136">
        <f ca="1">'01 01 Pol'!G22</f>
        <v>0</v>
      </c>
      <c r="J54" s="132" t="str">
        <f>IF(I56=0,"",I54/I56*100)</f>
        <v/>
      </c>
    </row>
    <row r="55" spans="1:10" ht="36.75" customHeight="1">
      <c r="A55" s="123"/>
      <c r="B55" s="128" t="s">
        <v>65</v>
      </c>
      <c r="C55" s="181" t="s">
        <v>28</v>
      </c>
      <c r="D55" s="182"/>
      <c r="E55" s="182"/>
      <c r="F55" s="135" t="s">
        <v>65</v>
      </c>
      <c r="G55" s="136"/>
      <c r="H55" s="136"/>
      <c r="I55" s="136">
        <f ca="1">'01 01 Pol'!G29</f>
        <v>0</v>
      </c>
      <c r="J55" s="132" t="str">
        <f>IF(I56=0,"",I55/I56*100)</f>
        <v/>
      </c>
    </row>
    <row r="56" spans="1:10" ht="25.5" customHeight="1">
      <c r="A56" s="124"/>
      <c r="B56" s="129" t="s">
        <v>1</v>
      </c>
      <c r="C56" s="130"/>
      <c r="D56" s="131"/>
      <c r="E56" s="131"/>
      <c r="F56" s="137"/>
      <c r="G56" s="138"/>
      <c r="H56" s="138"/>
      <c r="I56" s="138">
        <f>SUM(I53:I55)</f>
        <v>0</v>
      </c>
      <c r="J56" s="133">
        <f>SUM(J53:J55)</f>
        <v>0</v>
      </c>
    </row>
    <row r="57" spans="1:10">
      <c r="F57" s="87"/>
      <c r="G57" s="87"/>
      <c r="H57" s="87"/>
      <c r="I57" s="87"/>
      <c r="J57" s="134"/>
    </row>
    <row r="58" spans="1:10">
      <c r="F58" s="87"/>
      <c r="G58" s="87"/>
      <c r="H58" s="87"/>
      <c r="I58" s="87"/>
      <c r="J58" s="134"/>
    </row>
    <row r="59" spans="1:10">
      <c r="F59" s="87"/>
      <c r="G59" s="87"/>
      <c r="H59" s="87"/>
      <c r="I59" s="87"/>
      <c r="J59" s="134"/>
    </row>
  </sheetData>
  <sheetProtection password="9231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G20:H20"/>
    <mergeCell ref="G29:I29"/>
    <mergeCell ref="G28:I28"/>
    <mergeCell ref="D34:E34"/>
    <mergeCell ref="G34:I34"/>
    <mergeCell ref="E21:F21"/>
    <mergeCell ref="G21:H21"/>
    <mergeCell ref="D35:E35"/>
    <mergeCell ref="G24:I24"/>
    <mergeCell ref="G23:I23"/>
    <mergeCell ref="I21:J21"/>
    <mergeCell ref="E13:G13"/>
    <mergeCell ref="D5:G5"/>
    <mergeCell ref="D6:G6"/>
    <mergeCell ref="E7:G7"/>
    <mergeCell ref="G25:I25"/>
    <mergeCell ref="I19:J19"/>
    <mergeCell ref="E19:F19"/>
    <mergeCell ref="E20:F20"/>
    <mergeCell ref="I20:J20"/>
    <mergeCell ref="G19:H19"/>
    <mergeCell ref="G27:I27"/>
    <mergeCell ref="G18:H18"/>
    <mergeCell ref="I17:J17"/>
    <mergeCell ref="I18:J18"/>
    <mergeCell ref="E18:F18"/>
    <mergeCell ref="E2:J2"/>
    <mergeCell ref="E3:J3"/>
    <mergeCell ref="E15:F15"/>
    <mergeCell ref="E17:F17"/>
    <mergeCell ref="D12:G12"/>
    <mergeCell ref="D11:G11"/>
    <mergeCell ref="G15:H15"/>
    <mergeCell ref="I15:J15"/>
    <mergeCell ref="I16:J16"/>
    <mergeCell ref="B1:J1"/>
    <mergeCell ref="G26:I26"/>
    <mergeCell ref="E4:J4"/>
    <mergeCell ref="G16:H16"/>
    <mergeCell ref="G17:H17"/>
    <mergeCell ref="E16:F16"/>
    <mergeCell ref="B43:E43"/>
    <mergeCell ref="C53:E53"/>
    <mergeCell ref="C54:E54"/>
    <mergeCell ref="C55:E55"/>
    <mergeCell ref="C39:E39"/>
    <mergeCell ref="C40:E40"/>
    <mergeCell ref="C41:E41"/>
    <mergeCell ref="C42:E4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230" t="s">
        <v>6</v>
      </c>
      <c r="B1" s="230"/>
      <c r="C1" s="231"/>
      <c r="D1" s="230"/>
      <c r="E1" s="230"/>
      <c r="F1" s="230"/>
      <c r="G1" s="230"/>
    </row>
    <row r="2" spans="1:7" ht="24.95" customHeight="1">
      <c r="A2" s="50" t="s">
        <v>7</v>
      </c>
      <c r="B2" s="49"/>
      <c r="C2" s="232"/>
      <c r="D2" s="232"/>
      <c r="E2" s="232"/>
      <c r="F2" s="232"/>
      <c r="G2" s="233"/>
    </row>
    <row r="3" spans="1:7" ht="24.95" customHeight="1">
      <c r="A3" s="50" t="s">
        <v>8</v>
      </c>
      <c r="B3" s="49"/>
      <c r="C3" s="232"/>
      <c r="D3" s="232"/>
      <c r="E3" s="232"/>
      <c r="F3" s="232"/>
      <c r="G3" s="233"/>
    </row>
    <row r="4" spans="1:7" ht="24.95" customHeight="1">
      <c r="A4" s="50" t="s">
        <v>9</v>
      </c>
      <c r="B4" s="49"/>
      <c r="C4" s="232"/>
      <c r="D4" s="232"/>
      <c r="E4" s="232"/>
      <c r="F4" s="232"/>
      <c r="G4" s="233"/>
    </row>
    <row r="5" spans="1:7">
      <c r="B5" s="4"/>
      <c r="C5" s="5"/>
      <c r="D5" s="6"/>
    </row>
  </sheetData>
  <sheetProtection password="9231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honeticPr fontId="17" type="noConversion"/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>
      <c r="A1" s="236" t="s">
        <v>66</v>
      </c>
      <c r="B1" s="236"/>
      <c r="C1" s="236"/>
      <c r="D1" s="236"/>
      <c r="E1" s="236"/>
      <c r="F1" s="236"/>
      <c r="G1" s="236"/>
      <c r="AG1" t="s">
        <v>67</v>
      </c>
    </row>
    <row r="2" spans="1:60" ht="24.95" customHeight="1">
      <c r="A2" s="140" t="s">
        <v>7</v>
      </c>
      <c r="B2" s="49" t="s">
        <v>48</v>
      </c>
      <c r="C2" s="237" t="s">
        <v>49</v>
      </c>
      <c r="D2" s="238"/>
      <c r="E2" s="238"/>
      <c r="F2" s="238"/>
      <c r="G2" s="239"/>
      <c r="AG2" t="s">
        <v>68</v>
      </c>
    </row>
    <row r="3" spans="1:60" ht="24.95" customHeight="1">
      <c r="A3" s="140" t="s">
        <v>8</v>
      </c>
      <c r="B3" s="49" t="s">
        <v>43</v>
      </c>
      <c r="C3" s="237" t="s">
        <v>45</v>
      </c>
      <c r="D3" s="238"/>
      <c r="E3" s="238"/>
      <c r="F3" s="238"/>
      <c r="G3" s="239"/>
      <c r="AC3" s="121" t="s">
        <v>68</v>
      </c>
      <c r="AG3" t="s">
        <v>69</v>
      </c>
    </row>
    <row r="4" spans="1:60" ht="24.95" customHeight="1">
      <c r="A4" s="141" t="s">
        <v>9</v>
      </c>
      <c r="B4" s="142" t="s">
        <v>43</v>
      </c>
      <c r="C4" s="240" t="s">
        <v>44</v>
      </c>
      <c r="D4" s="241"/>
      <c r="E4" s="241"/>
      <c r="F4" s="241"/>
      <c r="G4" s="242"/>
      <c r="AG4" t="s">
        <v>70</v>
      </c>
    </row>
    <row r="5" spans="1:60">
      <c r="D5" s="10"/>
    </row>
    <row r="6" spans="1:60" ht="38.25">
      <c r="A6" s="143" t="s">
        <v>71</v>
      </c>
      <c r="B6" s="145" t="s">
        <v>72</v>
      </c>
      <c r="C6" s="145" t="s">
        <v>73</v>
      </c>
      <c r="D6" s="144" t="s">
        <v>74</v>
      </c>
      <c r="E6" s="143" t="s">
        <v>75</v>
      </c>
      <c r="F6" s="143" t="s">
        <v>76</v>
      </c>
      <c r="G6" s="143" t="s">
        <v>29</v>
      </c>
      <c r="H6" s="146" t="s">
        <v>30</v>
      </c>
      <c r="I6" s="146" t="s">
        <v>77</v>
      </c>
      <c r="J6" s="146" t="s">
        <v>31</v>
      </c>
      <c r="K6" s="146" t="s">
        <v>78</v>
      </c>
      <c r="L6" s="146" t="s">
        <v>79</v>
      </c>
      <c r="M6" s="146" t="s">
        <v>80</v>
      </c>
      <c r="N6" s="146" t="s">
        <v>81</v>
      </c>
      <c r="O6" s="146" t="s">
        <v>82</v>
      </c>
      <c r="P6" s="146" t="s">
        <v>83</v>
      </c>
      <c r="Q6" s="146" t="s">
        <v>84</v>
      </c>
      <c r="R6" s="146" t="s">
        <v>85</v>
      </c>
      <c r="S6" s="146" t="s">
        <v>86</v>
      </c>
      <c r="T6" s="146" t="s">
        <v>87</v>
      </c>
      <c r="U6" s="146" t="s">
        <v>88</v>
      </c>
      <c r="V6" s="146" t="s">
        <v>89</v>
      </c>
      <c r="W6" s="146" t="s">
        <v>90</v>
      </c>
      <c r="X6" s="146" t="s">
        <v>91</v>
      </c>
      <c r="Y6" s="146" t="s">
        <v>92</v>
      </c>
    </row>
    <row r="7" spans="1:60" hidden="1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>
      <c r="A8" s="150" t="s">
        <v>93</v>
      </c>
      <c r="B8" s="151" t="s">
        <v>62</v>
      </c>
      <c r="C8" s="172" t="s">
        <v>63</v>
      </c>
      <c r="D8" s="161"/>
      <c r="E8" s="162"/>
      <c r="F8" s="163"/>
      <c r="G8" s="163">
        <f>SUMIF(AG9:AG21,"&lt;&gt;NOR",G9:G21)</f>
        <v>0</v>
      </c>
      <c r="H8" s="163"/>
      <c r="I8" s="163">
        <f>SUM(I9:I21)</f>
        <v>0</v>
      </c>
      <c r="J8" s="163"/>
      <c r="K8" s="163">
        <f>SUM(K9:K21)</f>
        <v>0</v>
      </c>
      <c r="L8" s="163"/>
      <c r="M8" s="163">
        <f>SUM(M9:M21)</f>
        <v>0</v>
      </c>
      <c r="N8" s="162"/>
      <c r="O8" s="162">
        <f>SUM(O9:O21)</f>
        <v>0</v>
      </c>
      <c r="P8" s="162"/>
      <c r="Q8" s="162">
        <f>SUM(Q9:Q21)</f>
        <v>0</v>
      </c>
      <c r="R8" s="163"/>
      <c r="S8" s="163"/>
      <c r="T8" s="164"/>
      <c r="U8" s="160"/>
      <c r="V8" s="160">
        <f>SUM(V9:V21)</f>
        <v>423.64</v>
      </c>
      <c r="W8" s="160"/>
      <c r="X8" s="160"/>
      <c r="Y8" s="160"/>
      <c r="AG8" t="s">
        <v>94</v>
      </c>
    </row>
    <row r="9" spans="1:60" outlineLevel="1">
      <c r="A9" s="165">
        <v>1</v>
      </c>
      <c r="B9" s="166" t="s">
        <v>95</v>
      </c>
      <c r="C9" s="173" t="s">
        <v>96</v>
      </c>
      <c r="D9" s="167" t="s">
        <v>97</v>
      </c>
      <c r="E9" s="168">
        <v>1200</v>
      </c>
      <c r="F9" s="169"/>
      <c r="G9" s="170">
        <f>ROUND(E9*F9,2)</f>
        <v>0</v>
      </c>
      <c r="H9" s="169"/>
      <c r="I9" s="170">
        <f>ROUND(E9*H9,2)</f>
        <v>0</v>
      </c>
      <c r="J9" s="169"/>
      <c r="K9" s="170">
        <f>ROUND(E9*J9,2)</f>
        <v>0</v>
      </c>
      <c r="L9" s="170">
        <v>21</v>
      </c>
      <c r="M9" s="170">
        <f>G9*(1+L9/100)</f>
        <v>0</v>
      </c>
      <c r="N9" s="168">
        <v>0</v>
      </c>
      <c r="O9" s="168">
        <f>ROUND(E9*N9,2)</f>
        <v>0</v>
      </c>
      <c r="P9" s="168">
        <v>0</v>
      </c>
      <c r="Q9" s="168">
        <f>ROUND(E9*P9,2)</f>
        <v>0</v>
      </c>
      <c r="R9" s="170" t="s">
        <v>98</v>
      </c>
      <c r="S9" s="170" t="s">
        <v>99</v>
      </c>
      <c r="T9" s="171" t="s">
        <v>99</v>
      </c>
      <c r="U9" s="157">
        <v>7.3999999999999996E-2</v>
      </c>
      <c r="V9" s="157">
        <f>ROUND(E9*U9,2)</f>
        <v>88.8</v>
      </c>
      <c r="W9" s="157"/>
      <c r="X9" s="157" t="s">
        <v>100</v>
      </c>
      <c r="Y9" s="157" t="s">
        <v>101</v>
      </c>
      <c r="Z9" s="147"/>
      <c r="AA9" s="147"/>
      <c r="AB9" s="147"/>
      <c r="AC9" s="147"/>
      <c r="AD9" s="147"/>
      <c r="AE9" s="147"/>
      <c r="AF9" s="147"/>
      <c r="AG9" s="147" t="s">
        <v>102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2">
      <c r="A10" s="154"/>
      <c r="B10" s="155"/>
      <c r="C10" s="234" t="s">
        <v>103</v>
      </c>
      <c r="D10" s="235"/>
      <c r="E10" s="235"/>
      <c r="F10" s="235"/>
      <c r="G10" s="235"/>
      <c r="H10" s="157"/>
      <c r="I10" s="157"/>
      <c r="J10" s="157"/>
      <c r="K10" s="157"/>
      <c r="L10" s="157"/>
      <c r="M10" s="157"/>
      <c r="N10" s="156"/>
      <c r="O10" s="156"/>
      <c r="P10" s="156"/>
      <c r="Q10" s="156"/>
      <c r="R10" s="157"/>
      <c r="S10" s="157"/>
      <c r="T10" s="157"/>
      <c r="U10" s="157"/>
      <c r="V10" s="157"/>
      <c r="W10" s="157"/>
      <c r="X10" s="157"/>
      <c r="Y10" s="157"/>
      <c r="Z10" s="147"/>
      <c r="AA10" s="147"/>
      <c r="AB10" s="147"/>
      <c r="AC10" s="147"/>
      <c r="AD10" s="147"/>
      <c r="AE10" s="147"/>
      <c r="AF10" s="147"/>
      <c r="AG10" s="147" t="s">
        <v>104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>
      <c r="A11" s="165">
        <v>2</v>
      </c>
      <c r="B11" s="166" t="s">
        <v>105</v>
      </c>
      <c r="C11" s="173" t="s">
        <v>106</v>
      </c>
      <c r="D11" s="167" t="s">
        <v>97</v>
      </c>
      <c r="E11" s="168">
        <v>460</v>
      </c>
      <c r="F11" s="169"/>
      <c r="G11" s="170">
        <f>ROUND(E11*F11,2)</f>
        <v>0</v>
      </c>
      <c r="H11" s="169"/>
      <c r="I11" s="170">
        <f>ROUND(E11*H11,2)</f>
        <v>0</v>
      </c>
      <c r="J11" s="169"/>
      <c r="K11" s="170">
        <f>ROUND(E11*J11,2)</f>
        <v>0</v>
      </c>
      <c r="L11" s="170">
        <v>21</v>
      </c>
      <c r="M11" s="170">
        <f>G11*(1+L11/100)</f>
        <v>0</v>
      </c>
      <c r="N11" s="168">
        <v>0</v>
      </c>
      <c r="O11" s="168">
        <f>ROUND(E11*N11,2)</f>
        <v>0</v>
      </c>
      <c r="P11" s="168">
        <v>0</v>
      </c>
      <c r="Q11" s="168">
        <f>ROUND(E11*P11,2)</f>
        <v>0</v>
      </c>
      <c r="R11" s="170" t="s">
        <v>98</v>
      </c>
      <c r="S11" s="170" t="s">
        <v>99</v>
      </c>
      <c r="T11" s="171" t="s">
        <v>99</v>
      </c>
      <c r="U11" s="157">
        <v>1.0999999999999999E-2</v>
      </c>
      <c r="V11" s="157">
        <f>ROUND(E11*U11,2)</f>
        <v>5.0599999999999996</v>
      </c>
      <c r="W11" s="157"/>
      <c r="X11" s="157" t="s">
        <v>100</v>
      </c>
      <c r="Y11" s="157" t="s">
        <v>101</v>
      </c>
      <c r="Z11" s="147"/>
      <c r="AA11" s="147"/>
      <c r="AB11" s="147"/>
      <c r="AC11" s="147"/>
      <c r="AD11" s="147"/>
      <c r="AE11" s="147"/>
      <c r="AF11" s="147"/>
      <c r="AG11" s="147" t="s">
        <v>102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2">
      <c r="A12" s="154"/>
      <c r="B12" s="155"/>
      <c r="C12" s="234" t="s">
        <v>103</v>
      </c>
      <c r="D12" s="235"/>
      <c r="E12" s="235"/>
      <c r="F12" s="235"/>
      <c r="G12" s="235"/>
      <c r="H12" s="157"/>
      <c r="I12" s="157"/>
      <c r="J12" s="157"/>
      <c r="K12" s="157"/>
      <c r="L12" s="157"/>
      <c r="M12" s="157"/>
      <c r="N12" s="156"/>
      <c r="O12" s="156"/>
      <c r="P12" s="156"/>
      <c r="Q12" s="156"/>
      <c r="R12" s="157"/>
      <c r="S12" s="157"/>
      <c r="T12" s="157"/>
      <c r="U12" s="157"/>
      <c r="V12" s="157"/>
      <c r="W12" s="157"/>
      <c r="X12" s="157"/>
      <c r="Y12" s="157"/>
      <c r="Z12" s="147"/>
      <c r="AA12" s="147"/>
      <c r="AB12" s="147"/>
      <c r="AC12" s="147"/>
      <c r="AD12" s="147"/>
      <c r="AE12" s="147"/>
      <c r="AF12" s="147"/>
      <c r="AG12" s="147" t="s">
        <v>104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ht="22.5" outlineLevel="1">
      <c r="A13" s="165">
        <v>3</v>
      </c>
      <c r="B13" s="166" t="s">
        <v>107</v>
      </c>
      <c r="C13" s="173" t="s">
        <v>108</v>
      </c>
      <c r="D13" s="167" t="s">
        <v>97</v>
      </c>
      <c r="E13" s="168">
        <v>1660</v>
      </c>
      <c r="F13" s="169"/>
      <c r="G13" s="170">
        <f>ROUND(E13*F13,2)</f>
        <v>0</v>
      </c>
      <c r="H13" s="169"/>
      <c r="I13" s="170">
        <f>ROUND(E13*H13,2)</f>
        <v>0</v>
      </c>
      <c r="J13" s="169"/>
      <c r="K13" s="170">
        <f>ROUND(E13*J13,2)</f>
        <v>0</v>
      </c>
      <c r="L13" s="170">
        <v>21</v>
      </c>
      <c r="M13" s="170">
        <f>G13*(1+L13/100)</f>
        <v>0</v>
      </c>
      <c r="N13" s="168">
        <v>0</v>
      </c>
      <c r="O13" s="168">
        <f>ROUND(E13*N13,2)</f>
        <v>0</v>
      </c>
      <c r="P13" s="168">
        <v>0</v>
      </c>
      <c r="Q13" s="168">
        <f>ROUND(E13*P13,2)</f>
        <v>0</v>
      </c>
      <c r="R13" s="170" t="s">
        <v>98</v>
      </c>
      <c r="S13" s="170" t="s">
        <v>99</v>
      </c>
      <c r="T13" s="171" t="s">
        <v>99</v>
      </c>
      <c r="U13" s="157">
        <v>5.2999999999999999E-2</v>
      </c>
      <c r="V13" s="157">
        <f>ROUND(E13*U13,2)</f>
        <v>87.98</v>
      </c>
      <c r="W13" s="157"/>
      <c r="X13" s="157" t="s">
        <v>100</v>
      </c>
      <c r="Y13" s="157" t="s">
        <v>101</v>
      </c>
      <c r="Z13" s="147"/>
      <c r="AA13" s="147"/>
      <c r="AB13" s="147"/>
      <c r="AC13" s="147"/>
      <c r="AD13" s="147"/>
      <c r="AE13" s="147"/>
      <c r="AF13" s="147"/>
      <c r="AG13" s="147" t="s">
        <v>102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ht="33.75" outlineLevel="1">
      <c r="A14" s="165">
        <v>4</v>
      </c>
      <c r="B14" s="166" t="s">
        <v>109</v>
      </c>
      <c r="C14" s="173" t="s">
        <v>110</v>
      </c>
      <c r="D14" s="167" t="s">
        <v>97</v>
      </c>
      <c r="E14" s="168">
        <v>1480</v>
      </c>
      <c r="F14" s="169"/>
      <c r="G14" s="170">
        <f>ROUND(E14*F14,2)</f>
        <v>0</v>
      </c>
      <c r="H14" s="169"/>
      <c r="I14" s="170">
        <f>ROUND(E14*H14,2)</f>
        <v>0</v>
      </c>
      <c r="J14" s="169"/>
      <c r="K14" s="170">
        <f>ROUND(E14*J14,2)</f>
        <v>0</v>
      </c>
      <c r="L14" s="170">
        <v>21</v>
      </c>
      <c r="M14" s="170">
        <f>G14*(1+L14/100)</f>
        <v>0</v>
      </c>
      <c r="N14" s="168">
        <v>0</v>
      </c>
      <c r="O14" s="168">
        <f>ROUND(E14*N14,2)</f>
        <v>0</v>
      </c>
      <c r="P14" s="168">
        <v>0</v>
      </c>
      <c r="Q14" s="168">
        <f>ROUND(E14*P14,2)</f>
        <v>0</v>
      </c>
      <c r="R14" s="170" t="s">
        <v>98</v>
      </c>
      <c r="S14" s="170" t="s">
        <v>99</v>
      </c>
      <c r="T14" s="171" t="s">
        <v>99</v>
      </c>
      <c r="U14" s="157">
        <v>0.04</v>
      </c>
      <c r="V14" s="157">
        <f>ROUND(E14*U14,2)</f>
        <v>59.2</v>
      </c>
      <c r="W14" s="157"/>
      <c r="X14" s="157" t="s">
        <v>100</v>
      </c>
      <c r="Y14" s="157" t="s">
        <v>101</v>
      </c>
      <c r="Z14" s="147"/>
      <c r="AA14" s="147"/>
      <c r="AB14" s="147"/>
      <c r="AC14" s="147"/>
      <c r="AD14" s="147"/>
      <c r="AE14" s="147"/>
      <c r="AF14" s="147"/>
      <c r="AG14" s="147" t="s">
        <v>102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2">
      <c r="A15" s="154"/>
      <c r="B15" s="155"/>
      <c r="C15" s="234" t="s">
        <v>111</v>
      </c>
      <c r="D15" s="235"/>
      <c r="E15" s="235"/>
      <c r="F15" s="235"/>
      <c r="G15" s="235"/>
      <c r="H15" s="157"/>
      <c r="I15" s="157"/>
      <c r="J15" s="157"/>
      <c r="K15" s="157"/>
      <c r="L15" s="157"/>
      <c r="M15" s="157"/>
      <c r="N15" s="156"/>
      <c r="O15" s="156"/>
      <c r="P15" s="156"/>
      <c r="Q15" s="156"/>
      <c r="R15" s="157"/>
      <c r="S15" s="157"/>
      <c r="T15" s="157"/>
      <c r="U15" s="157"/>
      <c r="V15" s="157"/>
      <c r="W15" s="157"/>
      <c r="X15" s="157"/>
      <c r="Y15" s="157"/>
      <c r="Z15" s="147"/>
      <c r="AA15" s="147"/>
      <c r="AB15" s="147"/>
      <c r="AC15" s="147"/>
      <c r="AD15" s="147"/>
      <c r="AE15" s="147"/>
      <c r="AF15" s="147"/>
      <c r="AG15" s="147" t="s">
        <v>104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2">
      <c r="A16" s="154"/>
      <c r="B16" s="155"/>
      <c r="C16" s="174" t="s">
        <v>112</v>
      </c>
      <c r="D16" s="158"/>
      <c r="E16" s="159">
        <v>1480</v>
      </c>
      <c r="F16" s="157"/>
      <c r="G16" s="157"/>
      <c r="H16" s="157"/>
      <c r="I16" s="157"/>
      <c r="J16" s="157"/>
      <c r="K16" s="157"/>
      <c r="L16" s="157"/>
      <c r="M16" s="157"/>
      <c r="N16" s="156"/>
      <c r="O16" s="156"/>
      <c r="P16" s="156"/>
      <c r="Q16" s="156"/>
      <c r="R16" s="157"/>
      <c r="S16" s="157"/>
      <c r="T16" s="157"/>
      <c r="U16" s="157"/>
      <c r="V16" s="157"/>
      <c r="W16" s="157"/>
      <c r="X16" s="157"/>
      <c r="Y16" s="157"/>
      <c r="Z16" s="147"/>
      <c r="AA16" s="147"/>
      <c r="AB16" s="147"/>
      <c r="AC16" s="147"/>
      <c r="AD16" s="147"/>
      <c r="AE16" s="147"/>
      <c r="AF16" s="147"/>
      <c r="AG16" s="147" t="s">
        <v>113</v>
      </c>
      <c r="AH16" s="147">
        <v>0</v>
      </c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ht="22.5" outlineLevel="1">
      <c r="A17" s="165">
        <v>5</v>
      </c>
      <c r="B17" s="166" t="s">
        <v>114</v>
      </c>
      <c r="C17" s="173" t="s">
        <v>115</v>
      </c>
      <c r="D17" s="167" t="s">
        <v>97</v>
      </c>
      <c r="E17" s="168">
        <v>180</v>
      </c>
      <c r="F17" s="169"/>
      <c r="G17" s="170">
        <f>ROUND(E17*F17,2)</f>
        <v>0</v>
      </c>
      <c r="H17" s="169"/>
      <c r="I17" s="170">
        <f>ROUND(E17*H17,2)</f>
        <v>0</v>
      </c>
      <c r="J17" s="169"/>
      <c r="K17" s="170">
        <f>ROUND(E17*J17,2)</f>
        <v>0</v>
      </c>
      <c r="L17" s="170">
        <v>21</v>
      </c>
      <c r="M17" s="170">
        <f>G17*(1+L17/100)</f>
        <v>0</v>
      </c>
      <c r="N17" s="168">
        <v>0</v>
      </c>
      <c r="O17" s="168">
        <f>ROUND(E17*N17,2)</f>
        <v>0</v>
      </c>
      <c r="P17" s="168">
        <v>0</v>
      </c>
      <c r="Q17" s="168">
        <f>ROUND(E17*P17,2)</f>
        <v>0</v>
      </c>
      <c r="R17" s="170" t="s">
        <v>98</v>
      </c>
      <c r="S17" s="170" t="s">
        <v>99</v>
      </c>
      <c r="T17" s="171" t="s">
        <v>99</v>
      </c>
      <c r="U17" s="157">
        <v>0.2</v>
      </c>
      <c r="V17" s="157">
        <f>ROUND(E17*U17,2)</f>
        <v>36</v>
      </c>
      <c r="W17" s="157"/>
      <c r="X17" s="157" t="s">
        <v>100</v>
      </c>
      <c r="Y17" s="157" t="s">
        <v>101</v>
      </c>
      <c r="Z17" s="147"/>
      <c r="AA17" s="147"/>
      <c r="AB17" s="147"/>
      <c r="AC17" s="147"/>
      <c r="AD17" s="147"/>
      <c r="AE17" s="147"/>
      <c r="AF17" s="147"/>
      <c r="AG17" s="147" t="s">
        <v>102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2">
      <c r="A18" s="154"/>
      <c r="B18" s="155"/>
      <c r="C18" s="234" t="s">
        <v>116</v>
      </c>
      <c r="D18" s="235"/>
      <c r="E18" s="235"/>
      <c r="F18" s="235"/>
      <c r="G18" s="235"/>
      <c r="H18" s="157"/>
      <c r="I18" s="157"/>
      <c r="J18" s="157"/>
      <c r="K18" s="157"/>
      <c r="L18" s="157"/>
      <c r="M18" s="157"/>
      <c r="N18" s="156"/>
      <c r="O18" s="156"/>
      <c r="P18" s="156"/>
      <c r="Q18" s="156"/>
      <c r="R18" s="157"/>
      <c r="S18" s="157"/>
      <c r="T18" s="157"/>
      <c r="U18" s="157"/>
      <c r="V18" s="157"/>
      <c r="W18" s="157"/>
      <c r="X18" s="157"/>
      <c r="Y18" s="157"/>
      <c r="Z18" s="147"/>
      <c r="AA18" s="147"/>
      <c r="AB18" s="147"/>
      <c r="AC18" s="147"/>
      <c r="AD18" s="147"/>
      <c r="AE18" s="147"/>
      <c r="AF18" s="147"/>
      <c r="AG18" s="147" t="s">
        <v>104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2">
      <c r="A19" s="154"/>
      <c r="B19" s="155"/>
      <c r="C19" s="174" t="s">
        <v>117</v>
      </c>
      <c r="D19" s="158"/>
      <c r="E19" s="159">
        <v>180</v>
      </c>
      <c r="F19" s="157"/>
      <c r="G19" s="157"/>
      <c r="H19" s="157"/>
      <c r="I19" s="157"/>
      <c r="J19" s="157"/>
      <c r="K19" s="157"/>
      <c r="L19" s="157"/>
      <c r="M19" s="157"/>
      <c r="N19" s="156"/>
      <c r="O19" s="156"/>
      <c r="P19" s="156"/>
      <c r="Q19" s="156"/>
      <c r="R19" s="157"/>
      <c r="S19" s="157"/>
      <c r="T19" s="157"/>
      <c r="U19" s="157"/>
      <c r="V19" s="157"/>
      <c r="W19" s="157"/>
      <c r="X19" s="157"/>
      <c r="Y19" s="157"/>
      <c r="Z19" s="147"/>
      <c r="AA19" s="147"/>
      <c r="AB19" s="147"/>
      <c r="AC19" s="147"/>
      <c r="AD19" s="147"/>
      <c r="AE19" s="147"/>
      <c r="AF19" s="147"/>
      <c r="AG19" s="147" t="s">
        <v>113</v>
      </c>
      <c r="AH19" s="147">
        <v>0</v>
      </c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>
      <c r="A20" s="165">
        <v>6</v>
      </c>
      <c r="B20" s="166" t="s">
        <v>118</v>
      </c>
      <c r="C20" s="173" t="s">
        <v>119</v>
      </c>
      <c r="D20" s="167" t="s">
        <v>120</v>
      </c>
      <c r="E20" s="168">
        <v>7330</v>
      </c>
      <c r="F20" s="169"/>
      <c r="G20" s="170">
        <f>ROUND(E20*F20,2)</f>
        <v>0</v>
      </c>
      <c r="H20" s="169"/>
      <c r="I20" s="170">
        <f>ROUND(E20*H20,2)</f>
        <v>0</v>
      </c>
      <c r="J20" s="169"/>
      <c r="K20" s="170">
        <f>ROUND(E20*J20,2)</f>
        <v>0</v>
      </c>
      <c r="L20" s="170">
        <v>21</v>
      </c>
      <c r="M20" s="170">
        <f>G20*(1+L20/100)</f>
        <v>0</v>
      </c>
      <c r="N20" s="168">
        <v>0</v>
      </c>
      <c r="O20" s="168">
        <f>ROUND(E20*N20,2)</f>
        <v>0</v>
      </c>
      <c r="P20" s="168">
        <v>0</v>
      </c>
      <c r="Q20" s="168">
        <f>ROUND(E20*P20,2)</f>
        <v>0</v>
      </c>
      <c r="R20" s="170" t="s">
        <v>98</v>
      </c>
      <c r="S20" s="170" t="s">
        <v>99</v>
      </c>
      <c r="T20" s="171" t="s">
        <v>99</v>
      </c>
      <c r="U20" s="157">
        <v>0.02</v>
      </c>
      <c r="V20" s="157">
        <f>ROUND(E20*U20,2)</f>
        <v>146.6</v>
      </c>
      <c r="W20" s="157"/>
      <c r="X20" s="157" t="s">
        <v>100</v>
      </c>
      <c r="Y20" s="157" t="s">
        <v>101</v>
      </c>
      <c r="Z20" s="147"/>
      <c r="AA20" s="147"/>
      <c r="AB20" s="147"/>
      <c r="AC20" s="147"/>
      <c r="AD20" s="147"/>
      <c r="AE20" s="147"/>
      <c r="AF20" s="147"/>
      <c r="AG20" s="147" t="s">
        <v>102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2">
      <c r="A21" s="154"/>
      <c r="B21" s="155"/>
      <c r="C21" s="234" t="s">
        <v>121</v>
      </c>
      <c r="D21" s="235"/>
      <c r="E21" s="235"/>
      <c r="F21" s="235"/>
      <c r="G21" s="235"/>
      <c r="H21" s="157"/>
      <c r="I21" s="157"/>
      <c r="J21" s="157"/>
      <c r="K21" s="157"/>
      <c r="L21" s="157"/>
      <c r="M21" s="157"/>
      <c r="N21" s="156"/>
      <c r="O21" s="156"/>
      <c r="P21" s="156"/>
      <c r="Q21" s="156"/>
      <c r="R21" s="157"/>
      <c r="S21" s="157"/>
      <c r="T21" s="157"/>
      <c r="U21" s="157"/>
      <c r="V21" s="157"/>
      <c r="W21" s="157"/>
      <c r="X21" s="157"/>
      <c r="Y21" s="157"/>
      <c r="Z21" s="147"/>
      <c r="AA21" s="147"/>
      <c r="AB21" s="147"/>
      <c r="AC21" s="147"/>
      <c r="AD21" s="147"/>
      <c r="AE21" s="147"/>
      <c r="AF21" s="147"/>
      <c r="AG21" s="147" t="s">
        <v>104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>
      <c r="A22" s="150" t="s">
        <v>93</v>
      </c>
      <c r="B22" s="151" t="s">
        <v>64</v>
      </c>
      <c r="C22" s="172" t="s">
        <v>27</v>
      </c>
      <c r="D22" s="161"/>
      <c r="E22" s="162"/>
      <c r="F22" s="163"/>
      <c r="G22" s="163">
        <f>SUMIF(AG23:AG28,"&lt;&gt;NOR",G23:G28)</f>
        <v>0</v>
      </c>
      <c r="H22" s="163"/>
      <c r="I22" s="163">
        <f>SUM(I23:I28)</f>
        <v>0</v>
      </c>
      <c r="J22" s="163"/>
      <c r="K22" s="163">
        <f>SUM(K23:K28)</f>
        <v>0</v>
      </c>
      <c r="L22" s="163"/>
      <c r="M22" s="163">
        <f>SUM(M23:M28)</f>
        <v>0</v>
      </c>
      <c r="N22" s="162"/>
      <c r="O22" s="162">
        <f>SUM(O23:O28)</f>
        <v>0</v>
      </c>
      <c r="P22" s="162"/>
      <c r="Q22" s="162">
        <f>SUM(Q23:Q28)</f>
        <v>0</v>
      </c>
      <c r="R22" s="163"/>
      <c r="S22" s="163"/>
      <c r="T22" s="164"/>
      <c r="U22" s="160"/>
      <c r="V22" s="160">
        <f>SUM(V23:V28)</f>
        <v>0</v>
      </c>
      <c r="W22" s="160"/>
      <c r="X22" s="160"/>
      <c r="Y22" s="160"/>
      <c r="AG22" t="s">
        <v>94</v>
      </c>
    </row>
    <row r="23" spans="1:60" outlineLevel="1">
      <c r="A23" s="165">
        <v>7</v>
      </c>
      <c r="B23" s="166" t="s">
        <v>122</v>
      </c>
      <c r="C23" s="173" t="s">
        <v>123</v>
      </c>
      <c r="D23" s="167" t="s">
        <v>124</v>
      </c>
      <c r="E23" s="168">
        <v>1</v>
      </c>
      <c r="F23" s="169"/>
      <c r="G23" s="170">
        <f t="shared" ref="G23:G28" si="0">ROUND(E23*F23,2)</f>
        <v>0</v>
      </c>
      <c r="H23" s="169"/>
      <c r="I23" s="170">
        <f t="shared" ref="I23:I28" si="1">ROUND(E23*H23,2)</f>
        <v>0</v>
      </c>
      <c r="J23" s="169"/>
      <c r="K23" s="170">
        <f t="shared" ref="K23:K28" si="2">ROUND(E23*J23,2)</f>
        <v>0</v>
      </c>
      <c r="L23" s="170">
        <v>21</v>
      </c>
      <c r="M23" s="170">
        <f t="shared" ref="M23:M28" si="3">G23*(1+L23/100)</f>
        <v>0</v>
      </c>
      <c r="N23" s="168">
        <v>0</v>
      </c>
      <c r="O23" s="168">
        <f t="shared" ref="O23:O28" si="4">ROUND(E23*N23,2)</f>
        <v>0</v>
      </c>
      <c r="P23" s="168">
        <v>0</v>
      </c>
      <c r="Q23" s="168">
        <f t="shared" ref="Q23:Q28" si="5">ROUND(E23*P23,2)</f>
        <v>0</v>
      </c>
      <c r="R23" s="170"/>
      <c r="S23" s="170" t="s">
        <v>125</v>
      </c>
      <c r="T23" s="171" t="s">
        <v>126</v>
      </c>
      <c r="U23" s="157">
        <v>0</v>
      </c>
      <c r="V23" s="157">
        <f t="shared" ref="V23:V28" si="6">ROUND(E23*U23,2)</f>
        <v>0</v>
      </c>
      <c r="W23" s="157"/>
      <c r="X23" s="157" t="s">
        <v>100</v>
      </c>
      <c r="Y23" s="157" t="s">
        <v>101</v>
      </c>
      <c r="Z23" s="147"/>
      <c r="AA23" s="147"/>
      <c r="AB23" s="147"/>
      <c r="AC23" s="147"/>
      <c r="AD23" s="147"/>
      <c r="AE23" s="147"/>
      <c r="AF23" s="147"/>
      <c r="AG23" s="147" t="s">
        <v>102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>
      <c r="A24" s="165">
        <v>8</v>
      </c>
      <c r="B24" s="166" t="s">
        <v>127</v>
      </c>
      <c r="C24" s="173" t="s">
        <v>128</v>
      </c>
      <c r="D24" s="167" t="s">
        <v>124</v>
      </c>
      <c r="E24" s="168">
        <v>1</v>
      </c>
      <c r="F24" s="169"/>
      <c r="G24" s="170">
        <f t="shared" si="0"/>
        <v>0</v>
      </c>
      <c r="H24" s="169"/>
      <c r="I24" s="170">
        <f t="shared" si="1"/>
        <v>0</v>
      </c>
      <c r="J24" s="169"/>
      <c r="K24" s="170">
        <f t="shared" si="2"/>
        <v>0</v>
      </c>
      <c r="L24" s="170">
        <v>21</v>
      </c>
      <c r="M24" s="170">
        <f t="shared" si="3"/>
        <v>0</v>
      </c>
      <c r="N24" s="168">
        <v>0</v>
      </c>
      <c r="O24" s="168">
        <f t="shared" si="4"/>
        <v>0</v>
      </c>
      <c r="P24" s="168">
        <v>0</v>
      </c>
      <c r="Q24" s="168">
        <f t="shared" si="5"/>
        <v>0</v>
      </c>
      <c r="R24" s="170"/>
      <c r="S24" s="170" t="s">
        <v>125</v>
      </c>
      <c r="T24" s="171" t="s">
        <v>126</v>
      </c>
      <c r="U24" s="157">
        <v>0</v>
      </c>
      <c r="V24" s="157">
        <f t="shared" si="6"/>
        <v>0</v>
      </c>
      <c r="W24" s="157"/>
      <c r="X24" s="157" t="s">
        <v>100</v>
      </c>
      <c r="Y24" s="157" t="s">
        <v>101</v>
      </c>
      <c r="Z24" s="147"/>
      <c r="AA24" s="147"/>
      <c r="AB24" s="147"/>
      <c r="AC24" s="147"/>
      <c r="AD24" s="147"/>
      <c r="AE24" s="147"/>
      <c r="AF24" s="147"/>
      <c r="AG24" s="147" t="s">
        <v>102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1">
      <c r="A25" s="165">
        <v>9</v>
      </c>
      <c r="B25" s="166" t="s">
        <v>129</v>
      </c>
      <c r="C25" s="173" t="s">
        <v>130</v>
      </c>
      <c r="D25" s="167" t="s">
        <v>124</v>
      </c>
      <c r="E25" s="168">
        <v>1</v>
      </c>
      <c r="F25" s="169"/>
      <c r="G25" s="170">
        <f t="shared" si="0"/>
        <v>0</v>
      </c>
      <c r="H25" s="169"/>
      <c r="I25" s="170">
        <f t="shared" si="1"/>
        <v>0</v>
      </c>
      <c r="J25" s="169"/>
      <c r="K25" s="170">
        <f t="shared" si="2"/>
        <v>0</v>
      </c>
      <c r="L25" s="170">
        <v>21</v>
      </c>
      <c r="M25" s="170">
        <f t="shared" si="3"/>
        <v>0</v>
      </c>
      <c r="N25" s="168">
        <v>0</v>
      </c>
      <c r="O25" s="168">
        <f t="shared" si="4"/>
        <v>0</v>
      </c>
      <c r="P25" s="168">
        <v>0</v>
      </c>
      <c r="Q25" s="168">
        <f t="shared" si="5"/>
        <v>0</v>
      </c>
      <c r="R25" s="170"/>
      <c r="S25" s="170" t="s">
        <v>125</v>
      </c>
      <c r="T25" s="171" t="s">
        <v>126</v>
      </c>
      <c r="U25" s="157">
        <v>0</v>
      </c>
      <c r="V25" s="157">
        <f t="shared" si="6"/>
        <v>0</v>
      </c>
      <c r="W25" s="157"/>
      <c r="X25" s="157" t="s">
        <v>100</v>
      </c>
      <c r="Y25" s="157" t="s">
        <v>101</v>
      </c>
      <c r="Z25" s="147"/>
      <c r="AA25" s="147"/>
      <c r="AB25" s="147"/>
      <c r="AC25" s="147"/>
      <c r="AD25" s="147"/>
      <c r="AE25" s="147"/>
      <c r="AF25" s="147"/>
      <c r="AG25" s="147" t="s">
        <v>102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>
      <c r="A26" s="165">
        <v>10</v>
      </c>
      <c r="B26" s="166" t="s">
        <v>131</v>
      </c>
      <c r="C26" s="173" t="s">
        <v>132</v>
      </c>
      <c r="D26" s="167" t="s">
        <v>124</v>
      </c>
      <c r="E26" s="168">
        <v>1</v>
      </c>
      <c r="F26" s="169"/>
      <c r="G26" s="170">
        <f t="shared" si="0"/>
        <v>0</v>
      </c>
      <c r="H26" s="169"/>
      <c r="I26" s="170">
        <f t="shared" si="1"/>
        <v>0</v>
      </c>
      <c r="J26" s="169"/>
      <c r="K26" s="170">
        <f t="shared" si="2"/>
        <v>0</v>
      </c>
      <c r="L26" s="170">
        <v>21</v>
      </c>
      <c r="M26" s="170">
        <f t="shared" si="3"/>
        <v>0</v>
      </c>
      <c r="N26" s="168">
        <v>0</v>
      </c>
      <c r="O26" s="168">
        <f t="shared" si="4"/>
        <v>0</v>
      </c>
      <c r="P26" s="168">
        <v>0</v>
      </c>
      <c r="Q26" s="168">
        <f t="shared" si="5"/>
        <v>0</v>
      </c>
      <c r="R26" s="170"/>
      <c r="S26" s="170" t="s">
        <v>125</v>
      </c>
      <c r="T26" s="171" t="s">
        <v>126</v>
      </c>
      <c r="U26" s="157">
        <v>0</v>
      </c>
      <c r="V26" s="157">
        <f t="shared" si="6"/>
        <v>0</v>
      </c>
      <c r="W26" s="157"/>
      <c r="X26" s="157" t="s">
        <v>100</v>
      </c>
      <c r="Y26" s="157" t="s">
        <v>101</v>
      </c>
      <c r="Z26" s="147"/>
      <c r="AA26" s="147"/>
      <c r="AB26" s="147"/>
      <c r="AC26" s="147"/>
      <c r="AD26" s="147"/>
      <c r="AE26" s="147"/>
      <c r="AF26" s="147"/>
      <c r="AG26" s="147" t="s">
        <v>102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1">
      <c r="A27" s="165">
        <v>11</v>
      </c>
      <c r="B27" s="166" t="s">
        <v>133</v>
      </c>
      <c r="C27" s="173" t="s">
        <v>134</v>
      </c>
      <c r="D27" s="167" t="s">
        <v>124</v>
      </c>
      <c r="E27" s="168">
        <v>1</v>
      </c>
      <c r="F27" s="169"/>
      <c r="G27" s="170">
        <f t="shared" si="0"/>
        <v>0</v>
      </c>
      <c r="H27" s="169"/>
      <c r="I27" s="170">
        <f t="shared" si="1"/>
        <v>0</v>
      </c>
      <c r="J27" s="169"/>
      <c r="K27" s="170">
        <f t="shared" si="2"/>
        <v>0</v>
      </c>
      <c r="L27" s="170">
        <v>21</v>
      </c>
      <c r="M27" s="170">
        <f t="shared" si="3"/>
        <v>0</v>
      </c>
      <c r="N27" s="168">
        <v>0</v>
      </c>
      <c r="O27" s="168">
        <f t="shared" si="4"/>
        <v>0</v>
      </c>
      <c r="P27" s="168">
        <v>0</v>
      </c>
      <c r="Q27" s="168">
        <f t="shared" si="5"/>
        <v>0</v>
      </c>
      <c r="R27" s="170"/>
      <c r="S27" s="170" t="s">
        <v>125</v>
      </c>
      <c r="T27" s="171" t="s">
        <v>126</v>
      </c>
      <c r="U27" s="157">
        <v>0</v>
      </c>
      <c r="V27" s="157">
        <f t="shared" si="6"/>
        <v>0</v>
      </c>
      <c r="W27" s="157"/>
      <c r="X27" s="157" t="s">
        <v>100</v>
      </c>
      <c r="Y27" s="157" t="s">
        <v>101</v>
      </c>
      <c r="Z27" s="147"/>
      <c r="AA27" s="147"/>
      <c r="AB27" s="147"/>
      <c r="AC27" s="147"/>
      <c r="AD27" s="147"/>
      <c r="AE27" s="147"/>
      <c r="AF27" s="147"/>
      <c r="AG27" s="147" t="s">
        <v>102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>
      <c r="A28" s="165">
        <v>12</v>
      </c>
      <c r="B28" s="166" t="s">
        <v>62</v>
      </c>
      <c r="C28" s="173" t="s">
        <v>135</v>
      </c>
      <c r="D28" s="167" t="s">
        <v>136</v>
      </c>
      <c r="E28" s="168">
        <v>1</v>
      </c>
      <c r="F28" s="169"/>
      <c r="G28" s="170">
        <f t="shared" si="0"/>
        <v>0</v>
      </c>
      <c r="H28" s="169"/>
      <c r="I28" s="170">
        <f t="shared" si="1"/>
        <v>0</v>
      </c>
      <c r="J28" s="169"/>
      <c r="K28" s="170">
        <f t="shared" si="2"/>
        <v>0</v>
      </c>
      <c r="L28" s="170">
        <v>21</v>
      </c>
      <c r="M28" s="170">
        <f t="shared" si="3"/>
        <v>0</v>
      </c>
      <c r="N28" s="168">
        <v>0</v>
      </c>
      <c r="O28" s="168">
        <f t="shared" si="4"/>
        <v>0</v>
      </c>
      <c r="P28" s="168">
        <v>0</v>
      </c>
      <c r="Q28" s="168">
        <f t="shared" si="5"/>
        <v>0</v>
      </c>
      <c r="R28" s="170"/>
      <c r="S28" s="170" t="s">
        <v>125</v>
      </c>
      <c r="T28" s="171" t="s">
        <v>126</v>
      </c>
      <c r="U28" s="157">
        <v>0</v>
      </c>
      <c r="V28" s="157">
        <f t="shared" si="6"/>
        <v>0</v>
      </c>
      <c r="W28" s="157"/>
      <c r="X28" s="157" t="s">
        <v>100</v>
      </c>
      <c r="Y28" s="157" t="s">
        <v>101</v>
      </c>
      <c r="Z28" s="147"/>
      <c r="AA28" s="147"/>
      <c r="AB28" s="147"/>
      <c r="AC28" s="147"/>
      <c r="AD28" s="147"/>
      <c r="AE28" s="147"/>
      <c r="AF28" s="147"/>
      <c r="AG28" s="147" t="s">
        <v>102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>
      <c r="A29" s="150" t="s">
        <v>93</v>
      </c>
      <c r="B29" s="151" t="s">
        <v>65</v>
      </c>
      <c r="C29" s="172" t="s">
        <v>28</v>
      </c>
      <c r="D29" s="161"/>
      <c r="E29" s="162"/>
      <c r="F29" s="163"/>
      <c r="G29" s="163">
        <f>SUMIF(AG30:AG32,"&lt;&gt;NOR",G30:G32)</f>
        <v>0</v>
      </c>
      <c r="H29" s="163"/>
      <c r="I29" s="163">
        <f>SUM(I30:I32)</f>
        <v>0</v>
      </c>
      <c r="J29" s="163"/>
      <c r="K29" s="163">
        <f>SUM(K30:K32)</f>
        <v>0</v>
      </c>
      <c r="L29" s="163"/>
      <c r="M29" s="163">
        <f>SUM(M30:M32)</f>
        <v>0</v>
      </c>
      <c r="N29" s="162"/>
      <c r="O29" s="162">
        <f>SUM(O30:O32)</f>
        <v>0</v>
      </c>
      <c r="P29" s="162"/>
      <c r="Q29" s="162">
        <f>SUM(Q30:Q32)</f>
        <v>0</v>
      </c>
      <c r="R29" s="163"/>
      <c r="S29" s="163"/>
      <c r="T29" s="164"/>
      <c r="U29" s="160"/>
      <c r="V29" s="160">
        <f>SUM(V30:V32)</f>
        <v>0</v>
      </c>
      <c r="W29" s="160"/>
      <c r="X29" s="160"/>
      <c r="Y29" s="160"/>
      <c r="AG29" t="s">
        <v>94</v>
      </c>
    </row>
    <row r="30" spans="1:60" ht="22.5" outlineLevel="1">
      <c r="A30" s="165">
        <v>13</v>
      </c>
      <c r="B30" s="166" t="s">
        <v>137</v>
      </c>
      <c r="C30" s="173" t="s">
        <v>138</v>
      </c>
      <c r="D30" s="167" t="s">
        <v>136</v>
      </c>
      <c r="E30" s="168">
        <v>1</v>
      </c>
      <c r="F30" s="169"/>
      <c r="G30" s="170">
        <f>ROUND(E30*F30,2)</f>
        <v>0</v>
      </c>
      <c r="H30" s="169"/>
      <c r="I30" s="170">
        <f>ROUND(E30*H30,2)</f>
        <v>0</v>
      </c>
      <c r="J30" s="169"/>
      <c r="K30" s="170">
        <f>ROUND(E30*J30,2)</f>
        <v>0</v>
      </c>
      <c r="L30" s="170">
        <v>21</v>
      </c>
      <c r="M30" s="170">
        <f>G30*(1+L30/100)</f>
        <v>0</v>
      </c>
      <c r="N30" s="168">
        <v>0</v>
      </c>
      <c r="O30" s="168">
        <f>ROUND(E30*N30,2)</f>
        <v>0</v>
      </c>
      <c r="P30" s="168">
        <v>0</v>
      </c>
      <c r="Q30" s="168">
        <f>ROUND(E30*P30,2)</f>
        <v>0</v>
      </c>
      <c r="R30" s="170"/>
      <c r="S30" s="170" t="s">
        <v>125</v>
      </c>
      <c r="T30" s="171" t="s">
        <v>126</v>
      </c>
      <c r="U30" s="157">
        <v>0</v>
      </c>
      <c r="V30" s="157">
        <f>ROUND(E30*U30,2)</f>
        <v>0</v>
      </c>
      <c r="W30" s="157"/>
      <c r="X30" s="157" t="s">
        <v>100</v>
      </c>
      <c r="Y30" s="157" t="s">
        <v>101</v>
      </c>
      <c r="Z30" s="147"/>
      <c r="AA30" s="147"/>
      <c r="AB30" s="147"/>
      <c r="AC30" s="147"/>
      <c r="AD30" s="147"/>
      <c r="AE30" s="147"/>
      <c r="AF30" s="147"/>
      <c r="AG30" s="147" t="s">
        <v>102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1">
      <c r="A31" s="165">
        <v>14</v>
      </c>
      <c r="B31" s="166" t="s">
        <v>139</v>
      </c>
      <c r="C31" s="173" t="s">
        <v>140</v>
      </c>
      <c r="D31" s="167" t="s">
        <v>124</v>
      </c>
      <c r="E31" s="168">
        <v>1</v>
      </c>
      <c r="F31" s="169"/>
      <c r="G31" s="170">
        <f>ROUND(E31*F31,2)</f>
        <v>0</v>
      </c>
      <c r="H31" s="169"/>
      <c r="I31" s="170">
        <f>ROUND(E31*H31,2)</f>
        <v>0</v>
      </c>
      <c r="J31" s="169"/>
      <c r="K31" s="170">
        <f>ROUND(E31*J31,2)</f>
        <v>0</v>
      </c>
      <c r="L31" s="170">
        <v>21</v>
      </c>
      <c r="M31" s="170">
        <f>G31*(1+L31/100)</f>
        <v>0</v>
      </c>
      <c r="N31" s="168">
        <v>0</v>
      </c>
      <c r="O31" s="168">
        <f>ROUND(E31*N31,2)</f>
        <v>0</v>
      </c>
      <c r="P31" s="168">
        <v>0</v>
      </c>
      <c r="Q31" s="168">
        <f>ROUND(E31*P31,2)</f>
        <v>0</v>
      </c>
      <c r="R31" s="170"/>
      <c r="S31" s="170" t="s">
        <v>125</v>
      </c>
      <c r="T31" s="171" t="s">
        <v>126</v>
      </c>
      <c r="U31" s="157">
        <v>0</v>
      </c>
      <c r="V31" s="157">
        <f>ROUND(E31*U31,2)</f>
        <v>0</v>
      </c>
      <c r="W31" s="157"/>
      <c r="X31" s="157" t="s">
        <v>100</v>
      </c>
      <c r="Y31" s="157" t="s">
        <v>101</v>
      </c>
      <c r="Z31" s="147"/>
      <c r="AA31" s="147"/>
      <c r="AB31" s="147"/>
      <c r="AC31" s="147"/>
      <c r="AD31" s="147"/>
      <c r="AE31" s="147"/>
      <c r="AF31" s="147"/>
      <c r="AG31" s="147" t="s">
        <v>102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>
      <c r="A32" s="165">
        <v>15</v>
      </c>
      <c r="B32" s="166" t="s">
        <v>141</v>
      </c>
      <c r="C32" s="173" t="s">
        <v>142</v>
      </c>
      <c r="D32" s="167" t="s">
        <v>143</v>
      </c>
      <c r="E32" s="168">
        <v>1</v>
      </c>
      <c r="F32" s="169"/>
      <c r="G32" s="170">
        <f>ROUND(E32*F32,2)</f>
        <v>0</v>
      </c>
      <c r="H32" s="169"/>
      <c r="I32" s="170">
        <f>ROUND(E32*H32,2)</f>
        <v>0</v>
      </c>
      <c r="J32" s="169"/>
      <c r="K32" s="170">
        <f>ROUND(E32*J32,2)</f>
        <v>0</v>
      </c>
      <c r="L32" s="170">
        <v>21</v>
      </c>
      <c r="M32" s="170">
        <f>G32*(1+L32/100)</f>
        <v>0</v>
      </c>
      <c r="N32" s="168">
        <v>0</v>
      </c>
      <c r="O32" s="168">
        <f>ROUND(E32*N32,2)</f>
        <v>0</v>
      </c>
      <c r="P32" s="168">
        <v>0</v>
      </c>
      <c r="Q32" s="168">
        <f>ROUND(E32*P32,2)</f>
        <v>0</v>
      </c>
      <c r="R32" s="170"/>
      <c r="S32" s="170" t="s">
        <v>125</v>
      </c>
      <c r="T32" s="171" t="s">
        <v>126</v>
      </c>
      <c r="U32" s="157">
        <v>0</v>
      </c>
      <c r="V32" s="157">
        <f>ROUND(E32*U32,2)</f>
        <v>0</v>
      </c>
      <c r="W32" s="157"/>
      <c r="X32" s="157" t="s">
        <v>100</v>
      </c>
      <c r="Y32" s="157" t="s">
        <v>101</v>
      </c>
      <c r="Z32" s="147"/>
      <c r="AA32" s="147"/>
      <c r="AB32" s="147"/>
      <c r="AC32" s="147"/>
      <c r="AD32" s="147"/>
      <c r="AE32" s="147"/>
      <c r="AF32" s="147"/>
      <c r="AG32" s="147" t="s">
        <v>102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33">
      <c r="A33" s="3"/>
      <c r="B33" s="4"/>
      <c r="C33" s="175"/>
      <c r="D33" s="6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AE33">
        <v>15</v>
      </c>
      <c r="AF33">
        <v>21</v>
      </c>
      <c r="AG33" t="s">
        <v>79</v>
      </c>
    </row>
    <row r="34" spans="1:33">
      <c r="A34" s="150"/>
      <c r="B34" s="151" t="s">
        <v>29</v>
      </c>
      <c r="C34" s="172"/>
      <c r="D34" s="152"/>
      <c r="E34" s="153"/>
      <c r="F34" s="153"/>
      <c r="G34" s="164">
        <f>G8+G22+G29</f>
        <v>0</v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AE34">
        <f>SUMIF(L7:L32,AE33,G7:G32)</f>
        <v>0</v>
      </c>
      <c r="AF34">
        <f>SUMIF(L7:L32,AF33,G7:G32)</f>
        <v>0</v>
      </c>
      <c r="AG34" t="s">
        <v>144</v>
      </c>
    </row>
    <row r="35" spans="1:33">
      <c r="C35" s="176"/>
      <c r="D35" s="10"/>
      <c r="AG35" t="s">
        <v>145</v>
      </c>
    </row>
    <row r="36" spans="1:33">
      <c r="D36" s="10"/>
    </row>
    <row r="37" spans="1:33">
      <c r="D37" s="10"/>
    </row>
    <row r="38" spans="1:33">
      <c r="D38" s="10"/>
    </row>
    <row r="39" spans="1:33">
      <c r="D39" s="10"/>
    </row>
    <row r="40" spans="1:33">
      <c r="D40" s="10"/>
    </row>
    <row r="41" spans="1:33">
      <c r="D41" s="10"/>
    </row>
    <row r="42" spans="1:33">
      <c r="D42" s="10"/>
    </row>
    <row r="43" spans="1:33">
      <c r="D43" s="10"/>
    </row>
    <row r="44" spans="1:33">
      <c r="D44" s="10"/>
    </row>
    <row r="45" spans="1:33">
      <c r="D45" s="10"/>
    </row>
    <row r="46" spans="1:33">
      <c r="D46" s="10"/>
    </row>
    <row r="47" spans="1:33">
      <c r="D47" s="10"/>
    </row>
    <row r="48" spans="1:33">
      <c r="D48" s="10"/>
    </row>
    <row r="49" spans="4:4">
      <c r="D49" s="10"/>
    </row>
    <row r="50" spans="4:4">
      <c r="D50" s="10"/>
    </row>
    <row r="51" spans="4:4">
      <c r="D51" s="10"/>
    </row>
    <row r="52" spans="4:4">
      <c r="D52" s="10"/>
    </row>
    <row r="53" spans="4:4">
      <c r="D53" s="10"/>
    </row>
    <row r="54" spans="4:4">
      <c r="D54" s="10"/>
    </row>
    <row r="55" spans="4:4">
      <c r="D55" s="10"/>
    </row>
    <row r="56" spans="4:4">
      <c r="D56" s="10"/>
    </row>
    <row r="57" spans="4:4">
      <c r="D57" s="10"/>
    </row>
    <row r="58" spans="4:4">
      <c r="D58" s="10"/>
    </row>
    <row r="59" spans="4:4">
      <c r="D59" s="10"/>
    </row>
    <row r="60" spans="4:4">
      <c r="D60" s="10"/>
    </row>
    <row r="61" spans="4:4">
      <c r="D61" s="10"/>
    </row>
    <row r="62" spans="4:4">
      <c r="D62" s="10"/>
    </row>
    <row r="63" spans="4:4">
      <c r="D63" s="10"/>
    </row>
    <row r="64" spans="4:4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9231" sheet="1" formatRows="0"/>
  <mergeCells count="9">
    <mergeCell ref="C21:G21"/>
    <mergeCell ref="C10:G10"/>
    <mergeCell ref="C12:G12"/>
    <mergeCell ref="C15:G15"/>
    <mergeCell ref="C18:G18"/>
    <mergeCell ref="A1:G1"/>
    <mergeCell ref="C2:G2"/>
    <mergeCell ref="C3:G3"/>
    <mergeCell ref="C4:G4"/>
  </mergeCells>
  <phoneticPr fontId="17" type="noConversion"/>
  <pageMargins left="0.59055118110236204" right="0.196850393700787" top="0.984251969" bottom="0.984251969" header="0.4921259845" footer="0.4921259845"/>
  <pageSetup paperSize="9" orientation="landscape" r:id="rId1"/>
  <headerFooter alignWithMargins="0"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</dc:creator>
  <cp:lastModifiedBy>Honza</cp:lastModifiedBy>
  <cp:lastPrinted>2019-03-19T12:27:02Z</cp:lastPrinted>
  <dcterms:created xsi:type="dcterms:W3CDTF">2009-04-08T07:15:50Z</dcterms:created>
  <dcterms:modified xsi:type="dcterms:W3CDTF">2024-08-10T10:55:35Z</dcterms:modified>
</cp:coreProperties>
</file>